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- Jefatura de Contabilidad de Ingresos\8.- informes\3.- informes trimestrales y Cuenta Publica\2023\PRIMER TRIMESTRE\"/>
    </mc:Choice>
  </mc:AlternateContent>
  <bookViews>
    <workbookView xWindow="0" yWindow="0" windowWidth="24000" windowHeight="9732"/>
  </bookViews>
  <sheets>
    <sheet name="EADID " sheetId="1" r:id="rId1"/>
  </sheets>
  <definedNames>
    <definedName name="_xlnm._FilterDatabase" localSheetId="0" hidden="1">'EADID '!$E$7:$J$418</definedName>
    <definedName name="_xlnm.Print_Area" localSheetId="0">'EADID '!$C$1:$K$418</definedName>
    <definedName name="_xlnm.Print_Titles" localSheetId="0">'EADID 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4" i="1" l="1"/>
  <c r="F364" i="1"/>
  <c r="H45" i="1"/>
  <c r="H44" i="1" s="1"/>
  <c r="H43" i="1" s="1"/>
  <c r="F43" i="1"/>
  <c r="E45" i="1"/>
  <c r="H31" i="1"/>
  <c r="E24" i="1"/>
  <c r="H24" i="1"/>
  <c r="H25" i="1"/>
  <c r="H21" i="1"/>
  <c r="H14" i="1"/>
  <c r="H12" i="1"/>
  <c r="G10" i="1"/>
  <c r="H417" i="1"/>
  <c r="H409" i="1"/>
  <c r="H393" i="1"/>
  <c r="H391" i="1"/>
  <c r="H387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45" i="1"/>
  <c r="H361" i="1"/>
  <c r="H352" i="1"/>
  <c r="H346" i="1"/>
  <c r="F345" i="1"/>
  <c r="H357" i="1"/>
  <c r="F357" i="1"/>
  <c r="H359" i="1"/>
  <c r="H358" i="1"/>
  <c r="H356" i="1"/>
  <c r="H355" i="1"/>
  <c r="H354" i="1"/>
  <c r="H353" i="1"/>
  <c r="H351" i="1"/>
  <c r="H350" i="1"/>
  <c r="H349" i="1"/>
  <c r="H348" i="1"/>
  <c r="H347" i="1"/>
  <c r="H342" i="1"/>
  <c r="H300" i="1"/>
  <c r="E300" i="1"/>
  <c r="H78" i="1"/>
  <c r="H63" i="1" s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57" i="1"/>
  <c r="H56" i="1"/>
  <c r="H55" i="1"/>
  <c r="H48" i="1"/>
  <c r="H47" i="1"/>
  <c r="H38" i="1"/>
  <c r="H37" i="1"/>
  <c r="H36" i="1"/>
  <c r="H35" i="1"/>
  <c r="H34" i="1"/>
  <c r="H30" i="1"/>
  <c r="H29" i="1"/>
  <c r="H28" i="1"/>
  <c r="H27" i="1"/>
  <c r="H26" i="1"/>
  <c r="H23" i="1"/>
  <c r="H22" i="1"/>
  <c r="H20" i="1"/>
  <c r="H19" i="1"/>
  <c r="H18" i="1"/>
  <c r="H17" i="1"/>
  <c r="H16" i="1"/>
  <c r="H15" i="1"/>
  <c r="H13" i="1"/>
  <c r="H11" i="1" l="1"/>
  <c r="H10" i="1" s="1"/>
  <c r="I9" i="1"/>
  <c r="G418" i="1" l="1"/>
  <c r="G413" i="1"/>
  <c r="G47" i="1"/>
  <c r="J416" i="1" l="1"/>
  <c r="J50" i="1" l="1"/>
  <c r="H49" i="1"/>
  <c r="G49" i="1"/>
  <c r="F49" i="1"/>
  <c r="E49" i="1"/>
  <c r="I39" i="1"/>
  <c r="G39" i="1"/>
  <c r="E39" i="1"/>
  <c r="F39" i="1"/>
  <c r="I49" i="1"/>
  <c r="J49" i="1" s="1"/>
  <c r="H390" i="1" l="1"/>
  <c r="J390" i="1"/>
  <c r="J328" i="1"/>
  <c r="J327" i="1"/>
  <c r="J324" i="1"/>
  <c r="J317" i="1"/>
  <c r="J314" i="1"/>
  <c r="J313" i="1"/>
  <c r="J312" i="1"/>
  <c r="J284" i="1"/>
  <c r="J281" i="1"/>
  <c r="J280" i="1"/>
  <c r="J275" i="1"/>
  <c r="J241" i="1"/>
  <c r="J239" i="1"/>
  <c r="J235" i="1"/>
  <c r="J234" i="1"/>
  <c r="J233" i="1"/>
  <c r="J231" i="1"/>
  <c r="J228" i="1"/>
  <c r="J225" i="1"/>
  <c r="J224" i="1"/>
  <c r="J223" i="1"/>
  <c r="J222" i="1"/>
  <c r="J221" i="1"/>
  <c r="J208" i="1"/>
  <c r="J207" i="1"/>
  <c r="J203" i="1"/>
  <c r="J202" i="1"/>
  <c r="J201" i="1"/>
  <c r="J200" i="1"/>
  <c r="J199" i="1"/>
  <c r="J198" i="1"/>
  <c r="J197" i="1"/>
  <c r="J196" i="1"/>
  <c r="J195" i="1"/>
  <c r="J181" i="1"/>
  <c r="J180" i="1"/>
  <c r="J172" i="1"/>
  <c r="J167" i="1"/>
  <c r="J166" i="1"/>
  <c r="J165" i="1"/>
  <c r="J159" i="1"/>
  <c r="J157" i="1"/>
  <c r="J154" i="1"/>
  <c r="J150" i="1"/>
  <c r="J133" i="1"/>
  <c r="J132" i="1"/>
  <c r="J131" i="1"/>
  <c r="J78" i="1" l="1"/>
  <c r="J77" i="1"/>
  <c r="J76" i="1"/>
  <c r="J75" i="1"/>
  <c r="J55" i="1"/>
  <c r="J48" i="1"/>
  <c r="J37" i="1"/>
  <c r="H42" i="1" l="1"/>
  <c r="J42" i="1" s="1"/>
  <c r="H41" i="1"/>
  <c r="J41" i="1" s="1"/>
  <c r="H40" i="1"/>
  <c r="I391" i="1"/>
  <c r="I45" i="1"/>
  <c r="I44" i="1" s="1"/>
  <c r="I43" i="1"/>
  <c r="I33" i="1"/>
  <c r="I31" i="1"/>
  <c r="I25" i="1"/>
  <c r="I21" i="1"/>
  <c r="I14" i="1"/>
  <c r="I12" i="1"/>
  <c r="I409" i="1"/>
  <c r="I393" i="1"/>
  <c r="I385" i="1"/>
  <c r="I365" i="1"/>
  <c r="I361" i="1"/>
  <c r="I346" i="1"/>
  <c r="I352" i="1"/>
  <c r="I357" i="1"/>
  <c r="I63" i="1"/>
  <c r="I53" i="1"/>
  <c r="H410" i="1"/>
  <c r="J410" i="1" s="1"/>
  <c r="I276" i="1"/>
  <c r="I265" i="1"/>
  <c r="I245" i="1"/>
  <c r="I146" i="1"/>
  <c r="E417" i="1"/>
  <c r="F417" i="1"/>
  <c r="I417" i="1"/>
  <c r="I113" i="1"/>
  <c r="I104" i="1"/>
  <c r="I95" i="1"/>
  <c r="I79" i="1"/>
  <c r="I92" i="1"/>
  <c r="E325" i="1"/>
  <c r="I387" i="1"/>
  <c r="I389" i="1"/>
  <c r="J389" i="1" s="1"/>
  <c r="H416" i="1"/>
  <c r="H415" i="1"/>
  <c r="H414" i="1"/>
  <c r="H412" i="1"/>
  <c r="H411" i="1"/>
  <c r="H408" i="1"/>
  <c r="J408" i="1" s="1"/>
  <c r="H407" i="1"/>
  <c r="J407" i="1" s="1"/>
  <c r="H406" i="1"/>
  <c r="J406" i="1" s="1"/>
  <c r="H405" i="1"/>
  <c r="J405" i="1" s="1"/>
  <c r="H404" i="1"/>
  <c r="H403" i="1"/>
  <c r="H402" i="1"/>
  <c r="H401" i="1"/>
  <c r="H400" i="1"/>
  <c r="H399" i="1"/>
  <c r="H398" i="1"/>
  <c r="H397" i="1"/>
  <c r="H396" i="1"/>
  <c r="H395" i="1"/>
  <c r="H394" i="1"/>
  <c r="H392" i="1"/>
  <c r="H389" i="1"/>
  <c r="H388" i="1"/>
  <c r="J384" i="1"/>
  <c r="J383" i="1"/>
  <c r="H363" i="1"/>
  <c r="H362" i="1"/>
  <c r="H360" i="1"/>
  <c r="J360" i="1" s="1"/>
  <c r="J358" i="1"/>
  <c r="J356" i="1"/>
  <c r="J355" i="1"/>
  <c r="J354" i="1"/>
  <c r="J353" i="1"/>
  <c r="J351" i="1"/>
  <c r="J350" i="1"/>
  <c r="J349" i="1"/>
  <c r="J348" i="1"/>
  <c r="J342" i="1"/>
  <c r="H341" i="1"/>
  <c r="J341" i="1" s="1"/>
  <c r="H340" i="1"/>
  <c r="J340" i="1" s="1"/>
  <c r="H339" i="1"/>
  <c r="J339" i="1" s="1"/>
  <c r="H338" i="1"/>
  <c r="J338" i="1" s="1"/>
  <c r="H337" i="1"/>
  <c r="J337" i="1" s="1"/>
  <c r="H336" i="1"/>
  <c r="J336" i="1" s="1"/>
  <c r="H335" i="1"/>
  <c r="J335" i="1" s="1"/>
  <c r="H334" i="1"/>
  <c r="J334" i="1" s="1"/>
  <c r="H333" i="1"/>
  <c r="H329" i="1"/>
  <c r="J329" i="1" s="1"/>
  <c r="H328" i="1"/>
  <c r="H327" i="1"/>
  <c r="H326" i="1"/>
  <c r="G323" i="1"/>
  <c r="H324" i="1"/>
  <c r="H323" i="1" s="1"/>
  <c r="H322" i="1"/>
  <c r="J322" i="1" s="1"/>
  <c r="H321" i="1"/>
  <c r="J321" i="1" s="1"/>
  <c r="H320" i="1"/>
  <c r="J320" i="1" s="1"/>
  <c r="H319" i="1"/>
  <c r="J319" i="1" s="1"/>
  <c r="H318" i="1"/>
  <c r="J318" i="1" s="1"/>
  <c r="H317" i="1"/>
  <c r="H316" i="1"/>
  <c r="J316" i="1" s="1"/>
  <c r="H315" i="1"/>
  <c r="J315" i="1" s="1"/>
  <c r="H314" i="1"/>
  <c r="H313" i="1"/>
  <c r="H312" i="1"/>
  <c r="H311" i="1"/>
  <c r="J311" i="1" s="1"/>
  <c r="H310" i="1"/>
  <c r="J310" i="1" s="1"/>
  <c r="H309" i="1"/>
  <c r="H307" i="1"/>
  <c r="J307" i="1" s="1"/>
  <c r="H305" i="1"/>
  <c r="J305" i="1" s="1"/>
  <c r="H304" i="1"/>
  <c r="J304" i="1" s="1"/>
  <c r="H303" i="1"/>
  <c r="J303" i="1" s="1"/>
  <c r="H302" i="1"/>
  <c r="J302" i="1" s="1"/>
  <c r="H299" i="1"/>
  <c r="J299" i="1" s="1"/>
  <c r="H298" i="1"/>
  <c r="J298" i="1" s="1"/>
  <c r="H297" i="1"/>
  <c r="J297" i="1" s="1"/>
  <c r="H296" i="1"/>
  <c r="J296" i="1" s="1"/>
  <c r="H295" i="1"/>
  <c r="J295" i="1" s="1"/>
  <c r="H291" i="1"/>
  <c r="J291" i="1" s="1"/>
  <c r="H290" i="1"/>
  <c r="J290" i="1" s="1"/>
  <c r="H289" i="1"/>
  <c r="J289" i="1" s="1"/>
  <c r="H287" i="1"/>
  <c r="H285" i="1"/>
  <c r="J285" i="1" s="1"/>
  <c r="H284" i="1"/>
  <c r="H283" i="1"/>
  <c r="J283" i="1" s="1"/>
  <c r="H282" i="1"/>
  <c r="J282" i="1" s="1"/>
  <c r="H281" i="1"/>
  <c r="H280" i="1"/>
  <c r="H279" i="1"/>
  <c r="J279" i="1" s="1"/>
  <c r="H278" i="1"/>
  <c r="J278" i="1" s="1"/>
  <c r="H275" i="1"/>
  <c r="H274" i="1"/>
  <c r="J274" i="1" s="1"/>
  <c r="H273" i="1"/>
  <c r="J273" i="1" s="1"/>
  <c r="H272" i="1"/>
  <c r="J272" i="1" s="1"/>
  <c r="H271" i="1"/>
  <c r="J271" i="1" s="1"/>
  <c r="H270" i="1"/>
  <c r="J270" i="1" s="1"/>
  <c r="H269" i="1"/>
  <c r="J269" i="1" s="1"/>
  <c r="H268" i="1"/>
  <c r="J268" i="1" s="1"/>
  <c r="H267" i="1"/>
  <c r="J267" i="1" s="1"/>
  <c r="H266" i="1"/>
  <c r="H264" i="1"/>
  <c r="J264" i="1" s="1"/>
  <c r="H263" i="1"/>
  <c r="J263" i="1" s="1"/>
  <c r="H262" i="1"/>
  <c r="J262" i="1" s="1"/>
  <c r="H261" i="1"/>
  <c r="J261" i="1" s="1"/>
  <c r="H260" i="1"/>
  <c r="J260" i="1" s="1"/>
  <c r="H259" i="1"/>
  <c r="J259" i="1" s="1"/>
  <c r="H258" i="1"/>
  <c r="J258" i="1" s="1"/>
  <c r="H257" i="1"/>
  <c r="J257" i="1" s="1"/>
  <c r="H256" i="1"/>
  <c r="J256" i="1" s="1"/>
  <c r="H255" i="1"/>
  <c r="J255" i="1" s="1"/>
  <c r="H254" i="1"/>
  <c r="J254" i="1" s="1"/>
  <c r="H253" i="1"/>
  <c r="J253" i="1" s="1"/>
  <c r="H252" i="1"/>
  <c r="J252" i="1" s="1"/>
  <c r="H251" i="1"/>
  <c r="J251" i="1" s="1"/>
  <c r="H250" i="1"/>
  <c r="J250" i="1" s="1"/>
  <c r="H249" i="1"/>
  <c r="J249" i="1" s="1"/>
  <c r="H248" i="1"/>
  <c r="J248" i="1" s="1"/>
  <c r="H247" i="1"/>
  <c r="J247" i="1" s="1"/>
  <c r="H244" i="1"/>
  <c r="J244" i="1" s="1"/>
  <c r="H243" i="1"/>
  <c r="J243" i="1" s="1"/>
  <c r="H242" i="1"/>
  <c r="J242" i="1" s="1"/>
  <c r="H241" i="1"/>
  <c r="H240" i="1"/>
  <c r="J240" i="1" s="1"/>
  <c r="H239" i="1"/>
  <c r="H238" i="1"/>
  <c r="J238" i="1" s="1"/>
  <c r="H237" i="1"/>
  <c r="J237" i="1" s="1"/>
  <c r="H235" i="1"/>
  <c r="H234" i="1"/>
  <c r="H233" i="1"/>
  <c r="H232" i="1"/>
  <c r="J232" i="1" s="1"/>
  <c r="H231" i="1"/>
  <c r="H230" i="1"/>
  <c r="J230" i="1" s="1"/>
  <c r="H229" i="1"/>
  <c r="J229" i="1" s="1"/>
  <c r="H228" i="1"/>
  <c r="H227" i="1"/>
  <c r="J227" i="1" s="1"/>
  <c r="H226" i="1"/>
  <c r="J226" i="1" s="1"/>
  <c r="H225" i="1"/>
  <c r="H224" i="1"/>
  <c r="H223" i="1"/>
  <c r="H222" i="1"/>
  <c r="H221" i="1"/>
  <c r="H220" i="1"/>
  <c r="H217" i="1"/>
  <c r="H215" i="1"/>
  <c r="J215" i="1" s="1"/>
  <c r="H214" i="1"/>
  <c r="J214" i="1" s="1"/>
  <c r="H213" i="1"/>
  <c r="J213" i="1" s="1"/>
  <c r="H212" i="1"/>
  <c r="J212" i="1" s="1"/>
  <c r="H211" i="1"/>
  <c r="J211" i="1" s="1"/>
  <c r="H210" i="1"/>
  <c r="J210" i="1" s="1"/>
  <c r="H209" i="1"/>
  <c r="J209" i="1" s="1"/>
  <c r="H208" i="1"/>
  <c r="H207" i="1"/>
  <c r="H206" i="1"/>
  <c r="J206" i="1" s="1"/>
  <c r="H205" i="1"/>
  <c r="J205" i="1" s="1"/>
  <c r="H204" i="1"/>
  <c r="J204" i="1" s="1"/>
  <c r="H203" i="1"/>
  <c r="H202" i="1"/>
  <c r="H201" i="1"/>
  <c r="H200" i="1"/>
  <c r="H199" i="1"/>
  <c r="H198" i="1"/>
  <c r="H197" i="1"/>
  <c r="H196" i="1"/>
  <c r="H195" i="1"/>
  <c r="H194" i="1"/>
  <c r="J194" i="1" s="1"/>
  <c r="H193" i="1"/>
  <c r="J193" i="1" s="1"/>
  <c r="H192" i="1"/>
  <c r="J192" i="1" s="1"/>
  <c r="H191" i="1"/>
  <c r="J191" i="1" s="1"/>
  <c r="H190" i="1"/>
  <c r="J190" i="1" s="1"/>
  <c r="H189" i="1"/>
  <c r="J189" i="1" s="1"/>
  <c r="H188" i="1"/>
  <c r="J188" i="1" s="1"/>
  <c r="H187" i="1"/>
  <c r="J187" i="1" s="1"/>
  <c r="H186" i="1"/>
  <c r="J186" i="1" s="1"/>
  <c r="H185" i="1"/>
  <c r="J185" i="1" s="1"/>
  <c r="H184" i="1"/>
  <c r="J184" i="1" s="1"/>
  <c r="H183" i="1"/>
  <c r="J183" i="1" s="1"/>
  <c r="H182" i="1"/>
  <c r="J182" i="1" s="1"/>
  <c r="H181" i="1"/>
  <c r="H180" i="1"/>
  <c r="H179" i="1"/>
  <c r="J179" i="1" s="1"/>
  <c r="H178" i="1"/>
  <c r="J178" i="1" s="1"/>
  <c r="H177" i="1"/>
  <c r="J177" i="1" s="1"/>
  <c r="H176" i="1"/>
  <c r="J176" i="1" s="1"/>
  <c r="H175" i="1"/>
  <c r="J175" i="1" s="1"/>
  <c r="H174" i="1"/>
  <c r="J174" i="1" s="1"/>
  <c r="H173" i="1"/>
  <c r="J173" i="1" s="1"/>
  <c r="H172" i="1"/>
  <c r="H171" i="1"/>
  <c r="J171" i="1" s="1"/>
  <c r="H170" i="1"/>
  <c r="J170" i="1" s="1"/>
  <c r="H169" i="1"/>
  <c r="J169" i="1" s="1"/>
  <c r="H168" i="1"/>
  <c r="J168" i="1" s="1"/>
  <c r="H167" i="1"/>
  <c r="H166" i="1"/>
  <c r="H165" i="1"/>
  <c r="H164" i="1"/>
  <c r="J164" i="1" s="1"/>
  <c r="H163" i="1"/>
  <c r="J163" i="1" s="1"/>
  <c r="H162" i="1"/>
  <c r="J162" i="1" s="1"/>
  <c r="H161" i="1"/>
  <c r="J161" i="1" s="1"/>
  <c r="H160" i="1"/>
  <c r="J160" i="1" s="1"/>
  <c r="H159" i="1"/>
  <c r="H158" i="1"/>
  <c r="J158" i="1" s="1"/>
  <c r="H157" i="1"/>
  <c r="H156" i="1"/>
  <c r="J156" i="1" s="1"/>
  <c r="H155" i="1"/>
  <c r="J155" i="1" s="1"/>
  <c r="H154" i="1"/>
  <c r="H153" i="1"/>
  <c r="J153" i="1" s="1"/>
  <c r="H152" i="1"/>
  <c r="J152" i="1" s="1"/>
  <c r="H151" i="1"/>
  <c r="J151" i="1" s="1"/>
  <c r="H150" i="1"/>
  <c r="H149" i="1"/>
  <c r="H148" i="1"/>
  <c r="H147" i="1"/>
  <c r="H145" i="1"/>
  <c r="H144" i="1"/>
  <c r="H142" i="1"/>
  <c r="H141" i="1"/>
  <c r="H140" i="1"/>
  <c r="H139" i="1"/>
  <c r="H138" i="1"/>
  <c r="H134" i="1"/>
  <c r="J134" i="1" s="1"/>
  <c r="H133" i="1"/>
  <c r="H132" i="1"/>
  <c r="H131" i="1"/>
  <c r="H130" i="1"/>
  <c r="J130" i="1" s="1"/>
  <c r="H129" i="1"/>
  <c r="J129" i="1" s="1"/>
  <c r="H128" i="1"/>
  <c r="J128" i="1" s="1"/>
  <c r="H127" i="1"/>
  <c r="J127" i="1" s="1"/>
  <c r="H126" i="1"/>
  <c r="J126" i="1" s="1"/>
  <c r="H125" i="1"/>
  <c r="J125" i="1" s="1"/>
  <c r="H124" i="1"/>
  <c r="J124" i="1" s="1"/>
  <c r="H123" i="1"/>
  <c r="J123" i="1" s="1"/>
  <c r="H122" i="1"/>
  <c r="J122" i="1" s="1"/>
  <c r="H121" i="1"/>
  <c r="J121" i="1" s="1"/>
  <c r="H120" i="1"/>
  <c r="J120" i="1" s="1"/>
  <c r="H119" i="1"/>
  <c r="J119" i="1" s="1"/>
  <c r="H118" i="1"/>
  <c r="J118" i="1" s="1"/>
  <c r="H117" i="1"/>
  <c r="J117" i="1" s="1"/>
  <c r="H116" i="1"/>
  <c r="J116" i="1" s="1"/>
  <c r="H114" i="1"/>
  <c r="J114" i="1" s="1"/>
  <c r="H112" i="1"/>
  <c r="J112" i="1" s="1"/>
  <c r="H111" i="1"/>
  <c r="J111" i="1" s="1"/>
  <c r="H110" i="1"/>
  <c r="J110" i="1" s="1"/>
  <c r="H109" i="1"/>
  <c r="J109" i="1" s="1"/>
  <c r="H108" i="1"/>
  <c r="J108" i="1" s="1"/>
  <c r="H107" i="1"/>
  <c r="J107" i="1" s="1"/>
  <c r="H103" i="1"/>
  <c r="J103" i="1" s="1"/>
  <c r="H102" i="1"/>
  <c r="J102" i="1" s="1"/>
  <c r="H101" i="1"/>
  <c r="J101" i="1" s="1"/>
  <c r="H100" i="1"/>
  <c r="J100" i="1" s="1"/>
  <c r="H99" i="1"/>
  <c r="J99" i="1" s="1"/>
  <c r="H98" i="1"/>
  <c r="J98" i="1" s="1"/>
  <c r="H97" i="1"/>
  <c r="J97" i="1" s="1"/>
  <c r="H96" i="1"/>
  <c r="J96" i="1" s="1"/>
  <c r="H94" i="1"/>
  <c r="J94" i="1" s="1"/>
  <c r="H93" i="1"/>
  <c r="J93" i="1" s="1"/>
  <c r="H91" i="1"/>
  <c r="J91" i="1" s="1"/>
  <c r="H90" i="1"/>
  <c r="J90" i="1" s="1"/>
  <c r="H89" i="1"/>
  <c r="J89" i="1" s="1"/>
  <c r="H88" i="1"/>
  <c r="J88" i="1" s="1"/>
  <c r="H87" i="1"/>
  <c r="J87" i="1" s="1"/>
  <c r="H86" i="1"/>
  <c r="J86" i="1" s="1"/>
  <c r="H85" i="1"/>
  <c r="J85" i="1" s="1"/>
  <c r="H84" i="1"/>
  <c r="J84" i="1" s="1"/>
  <c r="H83" i="1"/>
  <c r="J83" i="1" s="1"/>
  <c r="H82" i="1"/>
  <c r="J82" i="1" s="1"/>
  <c r="H81" i="1"/>
  <c r="J81" i="1" s="1"/>
  <c r="H80" i="1"/>
  <c r="J80" i="1" s="1"/>
  <c r="J74" i="1"/>
  <c r="J73" i="1"/>
  <c r="J72" i="1"/>
  <c r="J71" i="1"/>
  <c r="J70" i="1"/>
  <c r="J69" i="1"/>
  <c r="J68" i="1"/>
  <c r="J67" i="1"/>
  <c r="J66" i="1"/>
  <c r="J65" i="1"/>
  <c r="J64" i="1"/>
  <c r="H62" i="1"/>
  <c r="J62" i="1" s="1"/>
  <c r="H61" i="1"/>
  <c r="J61" i="1" s="1"/>
  <c r="H60" i="1"/>
  <c r="J60" i="1" s="1"/>
  <c r="H59" i="1"/>
  <c r="J59" i="1" s="1"/>
  <c r="H58" i="1"/>
  <c r="J58" i="1" s="1"/>
  <c r="J57" i="1"/>
  <c r="J56" i="1"/>
  <c r="H46" i="1"/>
  <c r="J46" i="1" s="1"/>
  <c r="J38" i="1"/>
  <c r="J36" i="1"/>
  <c r="J35" i="1"/>
  <c r="J34" i="1"/>
  <c r="J30" i="1"/>
  <c r="J29" i="1"/>
  <c r="J28" i="1"/>
  <c r="J27" i="1"/>
  <c r="J26" i="1"/>
  <c r="J23" i="1"/>
  <c r="J22" i="1"/>
  <c r="J20" i="1"/>
  <c r="J19" i="1"/>
  <c r="J18" i="1"/>
  <c r="J17" i="1"/>
  <c r="J16" i="1"/>
  <c r="J15" i="1"/>
  <c r="F45" i="1"/>
  <c r="E44" i="1"/>
  <c r="F361" i="1"/>
  <c r="I24" i="1" l="1"/>
  <c r="I11" i="1" s="1"/>
  <c r="I345" i="1"/>
  <c r="H39" i="1"/>
  <c r="J39" i="1" s="1"/>
  <c r="J40" i="1"/>
  <c r="H286" i="1"/>
  <c r="J287" i="1"/>
  <c r="J357" i="1"/>
  <c r="J391" i="1"/>
  <c r="J392" i="1"/>
  <c r="I364" i="1"/>
  <c r="J12" i="1"/>
  <c r="J13" i="1"/>
  <c r="H332" i="1"/>
  <c r="H288" i="1"/>
  <c r="H33" i="1"/>
  <c r="J33" i="1" s="1"/>
  <c r="H265" i="1"/>
  <c r="H308" i="1"/>
  <c r="H325" i="1"/>
  <c r="J14" i="1"/>
  <c r="H95" i="1"/>
  <c r="F365" i="1"/>
  <c r="F391" i="1"/>
  <c r="F346" i="1"/>
  <c r="F359" i="1"/>
  <c r="F352" i="1"/>
  <c r="F389" i="1"/>
  <c r="F276" i="1"/>
  <c r="F265" i="1"/>
  <c r="F245" i="1"/>
  <c r="F236" i="1"/>
  <c r="F219" i="1"/>
  <c r="F216" i="1"/>
  <c r="F146" i="1"/>
  <c r="F143" i="1"/>
  <c r="F135" i="1"/>
  <c r="F113" i="1"/>
  <c r="F104" i="1"/>
  <c r="F95" i="1"/>
  <c r="F92" i="1"/>
  <c r="F79" i="1"/>
  <c r="F63" i="1"/>
  <c r="F53" i="1"/>
  <c r="F44" i="1"/>
  <c r="F33" i="1"/>
  <c r="F31" i="1"/>
  <c r="F25" i="1"/>
  <c r="F21" i="1"/>
  <c r="F12" i="1"/>
  <c r="G391" i="1"/>
  <c r="E391" i="1"/>
  <c r="H418" i="1"/>
  <c r="G346" i="1"/>
  <c r="G361" i="1"/>
  <c r="H413" i="1"/>
  <c r="G352" i="1"/>
  <c r="G385" i="1"/>
  <c r="G387" i="1"/>
  <c r="J382" i="1"/>
  <c r="J400" i="1"/>
  <c r="J404" i="1"/>
  <c r="J417" i="1" l="1"/>
  <c r="J418" i="1"/>
  <c r="F24" i="1"/>
  <c r="J45" i="1"/>
  <c r="J47" i="1"/>
  <c r="G345" i="1"/>
  <c r="F52" i="1"/>
  <c r="J359" i="1"/>
  <c r="F323" i="1" l="1"/>
  <c r="E323" i="1" l="1"/>
  <c r="E393" i="1" l="1"/>
  <c r="E387" i="1"/>
  <c r="E352" i="1"/>
  <c r="E346" i="1"/>
  <c r="E345" i="1" s="1"/>
  <c r="I323" i="1"/>
  <c r="J323" i="1" s="1"/>
  <c r="E31" i="1"/>
  <c r="E53" i="1" l="1"/>
  <c r="E25" i="1" l="1"/>
  <c r="E21" i="1"/>
  <c r="E14" i="1"/>
  <c r="E12" i="1"/>
  <c r="E236" i="1" l="1"/>
  <c r="I236" i="1"/>
  <c r="E146" i="1"/>
  <c r="E143" i="1"/>
  <c r="I143" i="1"/>
  <c r="E113" i="1"/>
  <c r="E95" i="1"/>
  <c r="E63" i="1"/>
  <c r="E409" i="1"/>
  <c r="E385" i="1"/>
  <c r="E365" i="1"/>
  <c r="E343" i="1"/>
  <c r="E332" i="1"/>
  <c r="F325" i="1"/>
  <c r="E308" i="1"/>
  <c r="E306" i="1"/>
  <c r="E301" i="1"/>
  <c r="E294" i="1"/>
  <c r="E293" i="1" s="1"/>
  <c r="E292" i="1" s="1"/>
  <c r="E288" i="1"/>
  <c r="E286" i="1"/>
  <c r="E276" i="1"/>
  <c r="E265" i="1"/>
  <c r="E245" i="1"/>
  <c r="E219" i="1"/>
  <c r="E216" i="1"/>
  <c r="E135" i="1"/>
  <c r="E104" i="1"/>
  <c r="E92" i="1"/>
  <c r="E79" i="1"/>
  <c r="E43" i="1"/>
  <c r="E33" i="1"/>
  <c r="E11" i="1" s="1"/>
  <c r="E364" i="1" l="1"/>
  <c r="E52" i="1"/>
  <c r="E331" i="1"/>
  <c r="E218" i="1"/>
  <c r="E330" i="1" l="1"/>
  <c r="G417" i="1"/>
  <c r="F14" i="1" l="1"/>
  <c r="F11" i="1" s="1"/>
  <c r="F286" i="1"/>
  <c r="F218" i="1" s="1"/>
  <c r="F288" i="1"/>
  <c r="F294" i="1"/>
  <c r="F293" i="1" s="1"/>
  <c r="F292" i="1" s="1"/>
  <c r="F301" i="1"/>
  <c r="F306" i="1"/>
  <c r="F308" i="1"/>
  <c r="F332" i="1"/>
  <c r="F343" i="1"/>
  <c r="F385" i="1"/>
  <c r="F387" i="1"/>
  <c r="F393" i="1"/>
  <c r="F409" i="1"/>
  <c r="F300" i="1" l="1"/>
  <c r="F51" i="1"/>
  <c r="F331" i="1"/>
  <c r="F10" i="1" l="1"/>
  <c r="F330" i="1"/>
  <c r="I294" i="1"/>
  <c r="F9" i="1" l="1"/>
  <c r="I288" i="1"/>
  <c r="G45" i="1"/>
  <c r="I308" i="1"/>
  <c r="G44" i="1" l="1"/>
  <c r="G393" i="1"/>
  <c r="G389" i="1" s="1"/>
  <c r="I135" i="1"/>
  <c r="G43" i="1" l="1"/>
  <c r="G12" i="1"/>
  <c r="I219" i="1"/>
  <c r="J397" i="1" l="1"/>
  <c r="H386" i="1" l="1"/>
  <c r="H277" i="1"/>
  <c r="H246" i="1"/>
  <c r="J246" i="1" s="1"/>
  <c r="H137" i="1"/>
  <c r="H136" i="1"/>
  <c r="H115" i="1"/>
  <c r="H106" i="1"/>
  <c r="J106" i="1" s="1"/>
  <c r="H105" i="1"/>
  <c r="H54" i="1"/>
  <c r="J54" i="1" s="1"/>
  <c r="I286" i="1"/>
  <c r="G409" i="1"/>
  <c r="G332" i="1"/>
  <c r="G365" i="1"/>
  <c r="G364" i="1" s="1"/>
  <c r="G21" i="1"/>
  <c r="G14" i="1"/>
  <c r="J347" i="1" l="1"/>
  <c r="H104" i="1"/>
  <c r="J104" i="1" s="1"/>
  <c r="J105" i="1"/>
  <c r="H113" i="1"/>
  <c r="J113" i="1" s="1"/>
  <c r="J115" i="1"/>
  <c r="H276" i="1"/>
  <c r="J277" i="1"/>
  <c r="G11" i="1"/>
  <c r="G331" i="1"/>
  <c r="J378" i="1"/>
  <c r="J25" i="1"/>
  <c r="J149" i="1"/>
  <c r="J148" i="1"/>
  <c r="H53" i="1"/>
  <c r="J53" i="1" s="1"/>
  <c r="H245" i="1"/>
  <c r="H301" i="1"/>
  <c r="H236" i="1"/>
  <c r="H135" i="1"/>
  <c r="J135" i="1" s="1"/>
  <c r="H143" i="1"/>
  <c r="H219" i="1"/>
  <c r="J345" i="1" l="1"/>
  <c r="J346" i="1"/>
  <c r="H294" i="1"/>
  <c r="J44" i="1" l="1"/>
  <c r="H293" i="1"/>
  <c r="J43" i="1" l="1"/>
  <c r="H292" i="1"/>
  <c r="I343" i="1" l="1"/>
  <c r="I332" i="1"/>
  <c r="I325" i="1"/>
  <c r="J325" i="1" s="1"/>
  <c r="I306" i="1"/>
  <c r="I301" i="1"/>
  <c r="I216" i="1"/>
  <c r="I300" i="1" l="1"/>
  <c r="I52" i="1"/>
  <c r="I331" i="1"/>
  <c r="I330" i="1" l="1"/>
  <c r="J145" i="1" l="1"/>
  <c r="J388" i="1" l="1"/>
  <c r="J415" i="1" l="1"/>
  <c r="J414" i="1"/>
  <c r="J413" i="1"/>
  <c r="J412" i="1"/>
  <c r="J411" i="1"/>
  <c r="J398" i="1"/>
  <c r="J399" i="1"/>
  <c r="J401" i="1"/>
  <c r="J402" i="1"/>
  <c r="J403" i="1"/>
  <c r="J394" i="1"/>
  <c r="J387" i="1"/>
  <c r="J386" i="1"/>
  <c r="J381" i="1"/>
  <c r="J380" i="1"/>
  <c r="J379" i="1"/>
  <c r="J377" i="1"/>
  <c r="J376" i="1"/>
  <c r="J375" i="1"/>
  <c r="J373" i="1"/>
  <c r="J371" i="1"/>
  <c r="J370" i="1"/>
  <c r="J369" i="1"/>
  <c r="J368" i="1"/>
  <c r="J367" i="1"/>
  <c r="J366" i="1"/>
  <c r="J363" i="1"/>
  <c r="G330" i="1" l="1"/>
  <c r="G9" i="1" s="1"/>
  <c r="J385" i="1"/>
  <c r="J372" i="1"/>
  <c r="J365" i="1"/>
  <c r="J395" i="1"/>
  <c r="J409" i="1"/>
  <c r="J362" i="1"/>
  <c r="J374" i="1"/>
  <c r="H344" i="1" l="1"/>
  <c r="J309" i="1"/>
  <c r="J142" i="1"/>
  <c r="J141" i="1"/>
  <c r="J140" i="1"/>
  <c r="J139" i="1"/>
  <c r="J138" i="1"/>
  <c r="J137" i="1"/>
  <c r="H32" i="1"/>
  <c r="J32" i="1" l="1"/>
  <c r="H343" i="1"/>
  <c r="H331" i="1" s="1"/>
  <c r="J344" i="1"/>
  <c r="H218" i="1"/>
  <c r="H216" i="1"/>
  <c r="H92" i="1"/>
  <c r="J333" i="1"/>
  <c r="J326" i="1"/>
  <c r="H306" i="1"/>
  <c r="J266" i="1"/>
  <c r="J220" i="1"/>
  <c r="J217" i="1"/>
  <c r="J147" i="1"/>
  <c r="J144" i="1"/>
  <c r="J136" i="1"/>
  <c r="J393" i="1"/>
  <c r="J361" i="1"/>
  <c r="I293" i="1"/>
  <c r="J286" i="1"/>
  <c r="J24" i="1" l="1"/>
  <c r="J31" i="1"/>
  <c r="J21" i="1"/>
  <c r="H330" i="1"/>
  <c r="H9" i="1" s="1"/>
  <c r="J343" i="1"/>
  <c r="J276" i="1"/>
  <c r="J219" i="1"/>
  <c r="J301" i="1"/>
  <c r="J143" i="1"/>
  <c r="J236" i="1"/>
  <c r="J245" i="1"/>
  <c r="J288" i="1"/>
  <c r="J63" i="1"/>
  <c r="J92" i="1"/>
  <c r="J364" i="1"/>
  <c r="J352" i="1"/>
  <c r="J332" i="1"/>
  <c r="J306" i="1"/>
  <c r="J265" i="1"/>
  <c r="J216" i="1"/>
  <c r="J308" i="1"/>
  <c r="J294" i="1"/>
  <c r="I218" i="1"/>
  <c r="I51" i="1" s="1"/>
  <c r="I292" i="1"/>
  <c r="I10" i="1" l="1"/>
  <c r="J11" i="1"/>
  <c r="J331" i="1"/>
  <c r="J218" i="1"/>
  <c r="J300" i="1"/>
  <c r="J292" i="1"/>
  <c r="J293" i="1"/>
  <c r="J330" i="1" l="1"/>
  <c r="H79" i="1" l="1"/>
  <c r="J79" i="1" l="1"/>
  <c r="J95" i="1" l="1"/>
  <c r="E51" i="1" l="1"/>
  <c r="E10" i="1" s="1"/>
  <c r="E9" i="1" s="1"/>
  <c r="H146" i="1"/>
  <c r="J146" i="1" l="1"/>
  <c r="H52" i="1"/>
  <c r="H51" i="1" l="1"/>
  <c r="J52" i="1"/>
  <c r="J51" i="1" l="1"/>
  <c r="J10" i="1" l="1"/>
  <c r="J9" i="1"/>
</calcChain>
</file>

<file path=xl/sharedStrings.xml><?xml version="1.0" encoding="utf-8"?>
<sst xmlns="http://schemas.openxmlformats.org/spreadsheetml/2006/main" count="421" uniqueCount="415">
  <si>
    <t>GOBIERNO DEL ESTADO DE MICHOACAN DE OCAMPO</t>
  </si>
  <si>
    <t>(Pesos)</t>
  </si>
  <si>
    <t xml:space="preserve"> INGRESO  DEVENGADO</t>
  </si>
  <si>
    <t>INGRESOS Y OTROS BENEFICIOS</t>
  </si>
  <si>
    <t>INGRESOS DE GESTIÓN</t>
  </si>
  <si>
    <t>IMPUESTOS</t>
  </si>
  <si>
    <t>IMPUESTOS SOBRE LOS INGRESOS</t>
  </si>
  <si>
    <t>IMPUESTO SOBRE LOTERIAS, RIFAS, SORTEOS Y CONCURSOS.</t>
  </si>
  <si>
    <t>IMPUESTOS SOBRE LA PRODUCCION, EL CONSUMO Y LAS TRANSACCIONES.</t>
  </si>
  <si>
    <t>IMPUESTO SOBRE ENAJENACION DE VEHICULOS DE MOTOR USADOS.</t>
  </si>
  <si>
    <t>IMPUESTO SOBRE SERVICIOS DE HOSPEDAJE.</t>
  </si>
  <si>
    <t>IMPTO SOBRE SERV HOSPEDAJE (EJERCICIOS ANTERIORES 2%)</t>
  </si>
  <si>
    <t>VTA FINAL BEBIDAS  CONTENIDO ALCOHÓLICO</t>
  </si>
  <si>
    <t>IMP EROGACIÓN EN JUEGOS CON APUESTAS</t>
  </si>
  <si>
    <t>IMP PREMIOS GENERADOS  JUEGOS APUESTAS</t>
  </si>
  <si>
    <t>IMPUESTOS SOBRE NOMINA Y ASIMILABLES.</t>
  </si>
  <si>
    <t>IMPUESTO SOBRE EROGACIONES POR REMUNERACION AL TRABAJO PERSONAL, PRESTADO BAJO LA DIRECCION Y DEPENDENCIA DE UN PATRON.</t>
  </si>
  <si>
    <t>IMPUESTO SOBRE EROGACIONES POR REMUNERACION (EJERCICIOS ANTERIORES 2%)</t>
  </si>
  <si>
    <t>ACCESORIOS.</t>
  </si>
  <si>
    <t>RECARGOS.</t>
  </si>
  <si>
    <t>RECARGOS DE IMPTO S/ENAJEN DE VEHIC MOTOR USADOS</t>
  </si>
  <si>
    <t>RECARGOS IMPTO S/ SERVICIO DE HOSPEDAJE</t>
  </si>
  <si>
    <t>RECARGOS POR PRORROGA O PAGO EN PARCIALIDADES</t>
  </si>
  <si>
    <t>RECARGOS VTA FINAL BEBIDAS  CONTENIDO ALCOHÓLICO</t>
  </si>
  <si>
    <t>RECARG DEL IMP A LA EROGACI EN JUEGOS CON APUESTAS</t>
  </si>
  <si>
    <t>MULTAS DE IMPUESTOS ESTATALES</t>
  </si>
  <si>
    <t>MULTAS IMPTO S/ ENAJEN DE VEHICULOS MOTOR USADOS</t>
  </si>
  <si>
    <t>ACTUALIZACION DE IMPUESTOS ESTATALES</t>
  </si>
  <si>
    <t>ACT IMPTO S/ENAJENACION DE VEHIC DE MOTOR USADOS</t>
  </si>
  <si>
    <t>ACT IMPTO S/SERVICIO DE HOSPEDAJE</t>
  </si>
  <si>
    <t>ACTUALIZACION VTA FINAL BEBID CONTENIDO ALCOHÓLICO</t>
  </si>
  <si>
    <t>ACTUALIZACION DEL IMP A LA EROG JUEGOS CON APUESTA</t>
  </si>
  <si>
    <t>CONTRIBUCIONES DE MEJORAS</t>
  </si>
  <si>
    <t>DE APORTACION POR MEJORAS.</t>
  </si>
  <si>
    <t xml:space="preserve">APORTACION DE MUNICIPIOS </t>
  </si>
  <si>
    <t>APORT DE MPIOS PARA CONSTR DE REDES DE AGUA</t>
  </si>
  <si>
    <t>DERECHOS POR PRESTACION DE SERVICIOS.</t>
  </si>
  <si>
    <t>DERECHOS POR LA PRESTACION DE SERVICIOS ESTATALES</t>
  </si>
  <si>
    <t>SERVICIOS URBANISTICOS</t>
  </si>
  <si>
    <t>RECTIFICACION DE AUTORIZACIONES</t>
  </si>
  <si>
    <t>POR DICT DE LIC DE APROV DE MIN Y SUST NO RES FED</t>
  </si>
  <si>
    <t>POR LA EXP RESOL AUTORIZ MAT IMPAC RIESG DADO AMBI</t>
  </si>
  <si>
    <t>POR REG DE GENER DE RESID MANEJO ESP PERS FIS MOR</t>
  </si>
  <si>
    <t>POR EL REGISTRO COMO GESTOR DE RESID DE MANEJO ESP</t>
  </si>
  <si>
    <t>POR LA AUTORIZACION DE PLANES DE MANEJ RESID ESP</t>
  </si>
  <si>
    <t>POR DICT DE EXPED DE ACTUALIZ DE LIC AMBIENT UNICA</t>
  </si>
  <si>
    <t>POR LA VALIDACION DE DICTAMENES DE DADO AMBIENTAL</t>
  </si>
  <si>
    <t>SERVICIOS DE TRANSPORTE PUBLICO</t>
  </si>
  <si>
    <t>RENOVACION ANUAL DE CONCESIONES DE SERV PÚB</t>
  </si>
  <si>
    <t>REFRENDO ANUAL DE CALCOMANIAS</t>
  </si>
  <si>
    <t>REPOSICION DE TARJETAS DE CIRCULACION</t>
  </si>
  <si>
    <t>CANJE GENERAL DE PLACAS</t>
  </si>
  <si>
    <t>DOTACION Y REPOSICION DE PLACAS</t>
  </si>
  <si>
    <t>EXPED DE COPIAS CERTIF DE EXPED DE CONCESION</t>
  </si>
  <si>
    <t>EXPEDICION, REP Y RENOV DEL TÍTULO DE CONCESIONES</t>
  </si>
  <si>
    <t>POR LA EXPED DE CONST QUE ACREDITEN EL USO VEHIC</t>
  </si>
  <si>
    <t>POR BAJA DE VEHÍCULOS, POR CAMBIO, ROBO O DESTRUCC</t>
  </si>
  <si>
    <t>TRANSFER DE CONCESIONES DE TRANS PÚB, POR SUCESIÓN</t>
  </si>
  <si>
    <t>CAMBIO DE MODALIDAD DE CONCESIONES DE TRANS PÚB</t>
  </si>
  <si>
    <t>CAMBIO DE ADSCRIPCIÓN CLASIFICACIÓN DE LOCALIDADES</t>
  </si>
  <si>
    <t>SERVICIOS DE TRANSPORTE PARTICULAR</t>
  </si>
  <si>
    <t>POR HOLOGRAMA DE CIRCULACION O REFRENDO DE CALCA</t>
  </si>
  <si>
    <t>REPOSICION DE TARJETA DE CIRCULACION</t>
  </si>
  <si>
    <t>PERMISOS DE CIRCULACION</t>
  </si>
  <si>
    <t>EXPED DE CERTIFICADO DE INTERES PARTICULAR</t>
  </si>
  <si>
    <t>REG DE BAJAS DE VEHÍCULOS AUTOMOTORES</t>
  </si>
  <si>
    <t>SERV DE GRUA</t>
  </si>
  <si>
    <t>PLACAS PARA PERSONAS CON DISCAPACIDAD 50%</t>
  </si>
  <si>
    <t>VALIDACION DE PAGOS PROVENGAN DE OTRA ENTIDAD</t>
  </si>
  <si>
    <t>VALIDACION DE PEDIMENTO DE IMPORTACION DE VEHÍC</t>
  </si>
  <si>
    <t>POR LA EXPEDICIÓN Y RENOVACIÓN DE LICENCIAS PARA CONDUCIR VEHÍCULOS AUTOMOTORES.</t>
  </si>
  <si>
    <t>LICENCIAS PARA CONDUCIR.</t>
  </si>
  <si>
    <t>PERMISOS PROVICIONALES PARA CONDUCIR</t>
  </si>
  <si>
    <t>POR SERVICIOS DE SEGURIDAD PRIVADA.</t>
  </si>
  <si>
    <t>POR ESTUDIO Y POR LA REVALIDACIÓN ANUAL</t>
  </si>
  <si>
    <t>POR EL ESTUDIO Y RECOM SOLICITUD CAMBIO MODALIDAD</t>
  </si>
  <si>
    <t>POR EL ESTUDIO DET LEGALIDAD PREST SERV SEG PRIV</t>
  </si>
  <si>
    <t>POR PRESTAR SERV DE LOCALIZACION SOBRE PERSONAS</t>
  </si>
  <si>
    <t>POR SERVICIOS DEL REGISTRO PÚBLICO DE LA PROPIEDAD RAÍZ Y DEL COMERCIO</t>
  </si>
  <si>
    <t>CANCELACION DE INSCRIP EN EL REG DEL COMERCIO</t>
  </si>
  <si>
    <t>INSCRIP EN EL REG DEL COMERCIO</t>
  </si>
  <si>
    <t>INSCRIP Y CANCELACION DE GRAVAMENES</t>
  </si>
  <si>
    <t>OTROS SERV DEL REG DE LA PROPIEDAD</t>
  </si>
  <si>
    <t>POR REG DE OTROS ACTOS DEL REG PÚB DE LA PROPIEDAD</t>
  </si>
  <si>
    <t>CERTIF Y COPIAS CON SERV A DOMICILIO URGENTES</t>
  </si>
  <si>
    <t>POR SERVICIOS DEL REGISTRO CIVIL, Y DEL  ARCHIVO DEL PODER EJECUTIVO.</t>
  </si>
  <si>
    <t>CELEBRACION ACTAS DE CONTRATOS MATRIMONIALES</t>
  </si>
  <si>
    <t>INSCRIPCIONES</t>
  </si>
  <si>
    <t>EXPED DE CERTIF, COPIAS CERTIF O CONSTANCIAS</t>
  </si>
  <si>
    <t>OTRAS TARIFAS</t>
  </si>
  <si>
    <t>EXPED DE CONST Y CERTIF EXTRAURGENTE</t>
  </si>
  <si>
    <t>POR CERTIF Y CONST DE DOC BAJO CUSTODIA DE LA DIR</t>
  </si>
  <si>
    <t>RECONOCIMIENTOS POR AVISO ADMTIVO DE OTRA ENT FEDE</t>
  </si>
  <si>
    <t>POR CADA AÑO ADICIONAL DE BÚSQUEDA</t>
  </si>
  <si>
    <t>EXPED DE OFICIO DE EXTEMPORANEIDAD</t>
  </si>
  <si>
    <t>COPIA CERTIFICADA APÉNDICES ACTOS DEL EDO CIVIL</t>
  </si>
  <si>
    <t>INSC DIVOR CEL NOT PUB (INS ANO ACT NAC Y MAT DIV)</t>
  </si>
  <si>
    <t>POR SERVICIOS DEL ARCHIVO GENERAL E NOTARIOS</t>
  </si>
  <si>
    <t>AVISO DE TESTAMENTO</t>
  </si>
  <si>
    <t>CERTIFICADO DE TESTAMENTO</t>
  </si>
  <si>
    <t>TESTIMONIOS DE ESCRITURAS</t>
  </si>
  <si>
    <t>COPIAS CERTIF (NOTARIAS)</t>
  </si>
  <si>
    <t>TESTAMENTO OLOGRAFO</t>
  </si>
  <si>
    <t>REPORTE DE BUSQUEDA EN EL REG NAC DE TESTAMENTOS</t>
  </si>
  <si>
    <t>POR HOJA DE PAPEL OFICIAL (FOLIOS)</t>
  </si>
  <si>
    <t>POR SERV QUE ESTABLECE LA LEY PREST SERV INMOBILIA</t>
  </si>
  <si>
    <t>POR  SERVICIOS DE EDUCACION</t>
  </si>
  <si>
    <t>EXPEDICIÓN DE COPIAS CERTIFICADAS DE DOCUMENTOS</t>
  </si>
  <si>
    <t>REPOSICIÓN DE CONSTANCIAS O DUPLICADOS</t>
  </si>
  <si>
    <t>COMPULSA DE DOCUMENTOS, POR HOJA</t>
  </si>
  <si>
    <t>POR CUALQUIER OTRA CERTIFICACIÓN O CONSTANCIAS</t>
  </si>
  <si>
    <t>REG ESTABLECIMIENTO EDUTIVO PARA EXPEDIR TÍTULOS</t>
  </si>
  <si>
    <t>REVALIDACIÓN TÍTULO PROF, DIPLOMA DE ESPECIALIDAD</t>
  </si>
  <si>
    <t>REGISTRO TÍTULO PROF, DIPLOMA DE ESPECIALIDAD</t>
  </si>
  <si>
    <t>EXPEDICIÓN DE AUTORIZACIÓN EJ DE UNA ESPECIALIDAD</t>
  </si>
  <si>
    <t>EN RELACIÓN CON ESTABLECIMIENTO EDUCATIVO</t>
  </si>
  <si>
    <t>EXPEDICIÓN DE DUPLICADO DE CÉDULA O DE AUTO ESPEC</t>
  </si>
  <si>
    <t>EXPEDICIÓN DE CÉDULA PROF CON EFECTOS DE PATENTE</t>
  </si>
  <si>
    <t>EXPEDICIÓN EJER TÍTULO PROF EN TRÁMITE O PASANTE</t>
  </si>
  <si>
    <t>CONSULTAS DE ARCHIVO</t>
  </si>
  <si>
    <t>CONSTANCIAS DE ANTECEDENTES PROFESIONALES</t>
  </si>
  <si>
    <t>RECONOCIMIENTO DE VALIDEZ OF ESTUDIOS DE TIPO SUP</t>
  </si>
  <si>
    <t>POR SOLICITUD, ESTUDIO Y RESOL PARA IMPARTIR EDUC</t>
  </si>
  <si>
    <t>POR SOLICITUD Y RESOL DE VALIDEZ OF NIV MEDIO SUP</t>
  </si>
  <si>
    <t>EXÁMENES PROFESIONALES O DE GRADO DE TIPO SUPERIO</t>
  </si>
  <si>
    <t>EXÁMENES A TÍTULO DE SUF DE EDU PRIMARIA</t>
  </si>
  <si>
    <t>EXÁMENES A TÍTULO DE SUF DE TIPO SUP</t>
  </si>
  <si>
    <t>EXÁMENES EXTRAORD MATERIA DE EDU SECU Y MEDIA SUP</t>
  </si>
  <si>
    <t>EXÁMENES EXTRAORDINARIOS POR MATERIA DE TIPO SUP</t>
  </si>
  <si>
    <t>OTORGAMIENTO DE DIPLOMA TITULO O GRADO DE TIPO SU</t>
  </si>
  <si>
    <t>EXPEDICIÓN DUPLICADO CERTIF DE ESTU DE TIPO SUP</t>
  </si>
  <si>
    <t>POR SOLICITUD DE REVALIDACIÓN DE ESTUD EDU BÁSICA</t>
  </si>
  <si>
    <t>POR SOLICITUD DE REVALIDACIÓN DE ESTUD EDU MED SU</t>
  </si>
  <si>
    <t>POR SOLICITUD DE REVALIDACIÓN DE ESTUD EDU SUP</t>
  </si>
  <si>
    <t>POR SOLICITUD DE EQUIVAL DE ESTUDIOS DE EDU BÁSIC</t>
  </si>
  <si>
    <t>POR SOLICITUD DE EQUIVAL DE ESTUD DE EDU MEDIA-SU</t>
  </si>
  <si>
    <t>POR SOLICITUD DE EQUIVAL DE ESTUD DE EDU SUP</t>
  </si>
  <si>
    <t>INSPECCIÓN ESTABL EDUCAT PARTIC ALUMNO EDU SECU</t>
  </si>
  <si>
    <t>INSPECCIÓN ESTABL EDUCAT PARTIC ALUMNO EDU PRIM</t>
  </si>
  <si>
    <t>CONSULTAS O CONSTANCIAS DE ARCHIVO</t>
  </si>
  <si>
    <t>DICTAMEN PSICOPEDAGÓGICO PARA CAMBIO DE CARRERA</t>
  </si>
  <si>
    <t>REGISTRO DE DIPLOMAS DE INST DE EDU SUP COL Y ASO</t>
  </si>
  <si>
    <t>POR AUTORIZACIÓN DE PROF RENOVACIÓN DE ESPECIALID</t>
  </si>
  <si>
    <t>POR OTROS SERV DE EDU CTROS ESTUD CAPACIT TRABAJO</t>
  </si>
  <si>
    <t>POR OTROS SERVICIOS DE EDU REGISTRO DE DIPLOMAS</t>
  </si>
  <si>
    <t>POR OTROS SERV DE EDU CONSTANCIA ESTUD DE NIV PRI</t>
  </si>
  <si>
    <t>POR OTROS SERV DE EDU COTEJO</t>
  </si>
  <si>
    <t>POR OTROS SERV DE EDU LEGALIZACIÓN</t>
  </si>
  <si>
    <t>POR LA VTA PAPELERÍA OF SRÍA DE EDU, EXP ACADÉMIC</t>
  </si>
  <si>
    <t>POR LA VTA PAPELERÍA OF SRÍA DE EDU, KARDEX</t>
  </si>
  <si>
    <t>OTROS SERVICIOS</t>
  </si>
  <si>
    <t>POR LA EXPEDICION DE CERTIFICADOS DE NO INHABILITACION</t>
  </si>
  <si>
    <t>OTROS DERECHOS ESTATALES Y MUNICIPALES</t>
  </si>
  <si>
    <t>SERVICIOS DE PROTECCION CIVIL</t>
  </si>
  <si>
    <t>POR SERV DE EVAL DE PROG ESPECIF DE PROTECC CIVIL</t>
  </si>
  <si>
    <t>POR SERV DE REG CONSULTORES PROTECC CIVIL</t>
  </si>
  <si>
    <t>POR RENOV ANUAL DE REG CONSULTORES PROTECC CIVIL</t>
  </si>
  <si>
    <t>POR REG DE CAPACITADORES DE PROTECC CIVIL</t>
  </si>
  <si>
    <t>POR LA EXPEDICION DE DICTAMENES DE NO RIESGO</t>
  </si>
  <si>
    <t>POR EXPED DICTAMENES DE FACTIBILIDAD CONST GASOLIN</t>
  </si>
  <si>
    <t>POR EXPED DICTAMENES DE FACTIBILIDAD CONST FRACC</t>
  </si>
  <si>
    <t>POR RENOV DEL REG CAPACITADORES MAT PROTECC CIVIL</t>
  </si>
  <si>
    <t>POR LA EXPED DE CONSTANCIA DE CUMPLIMIENTO</t>
  </si>
  <si>
    <t>POR SERV DE CAPACIDAD EN MAT DE PROTECC CIVIL 4 HR</t>
  </si>
  <si>
    <t>POR SERV DE CAPACIDAD EN MAT DE PROTECC CIVIL 8 HR</t>
  </si>
  <si>
    <t>POR LA VISITA DE INSPECC Y VERIF AL ESTABLECIMIENT</t>
  </si>
  <si>
    <t>POR LA EVAL DE SIMULACRO A ESTABLECIMIENTOS</t>
  </si>
  <si>
    <t>POR SERV DE EVAL DE PROG DE PROTECC CIVIL</t>
  </si>
  <si>
    <t>SERVICIOS DE TRANSITO</t>
  </si>
  <si>
    <t>CERTIFICADO DE NO INFRACCIÓN</t>
  </si>
  <si>
    <t>PERMISO PARA CIRCULAR CON CARGA SOBRESALIENTE</t>
  </si>
  <si>
    <t>PERMISO PARA CIRCULAR CON ADITAMENTOS (POLARIZADO)</t>
  </si>
  <si>
    <t>APLICACIÓN DE EXAMEN DE MANEJO PARA CONDUCIR</t>
  </si>
  <si>
    <t>CERTIFICACIÓN DE CONVENIO DE HECHO DE TRÁNSITO</t>
  </si>
  <si>
    <t>SERVICIOS DE CATASTRO</t>
  </si>
  <si>
    <t>EXPED DE PLANOS CATASTRALES</t>
  </si>
  <si>
    <t>LEVANTAMIENTOS TOPOGRAFICOS</t>
  </si>
  <si>
    <t>DETERMINACION UBICACION FISICA DE LOS PREDIOS</t>
  </si>
  <si>
    <t>ELABORACION DE AVALUOS</t>
  </si>
  <si>
    <t>INSPECCIONES OCULARES DE PREDIOS</t>
  </si>
  <si>
    <t>REESTRUCTURACION DE CUENTAS CATASTRALES</t>
  </si>
  <si>
    <t>DESGLOSE DE PREDIOS Y VALUACION CORRESPONDIENTE</t>
  </si>
  <si>
    <t>AUTORIZACION DE PERITOS VALUADORES DE BIENES INM</t>
  </si>
  <si>
    <t>CERTIF CATASTRALES</t>
  </si>
  <si>
    <t>POR INFORMACION DE COLINDANTES</t>
  </si>
  <si>
    <t>OTROS SERV DE CATASTRO</t>
  </si>
  <si>
    <t>INFO DE LA UBICACIÓN DE PREDIOS EN CARTOGRAFÍA</t>
  </si>
  <si>
    <t>EXPED DE DUPLICADOS DE DOCUMENTOS CATASTRALES</t>
  </si>
  <si>
    <t>MODIFICACIÓN DE DATOS ADMINISTRATIVOS CATASTRALES</t>
  </si>
  <si>
    <t>CÉDULA DE ACTUALIZACIÓN DE PREDIOS RÚSTICOS</t>
  </si>
  <si>
    <t>REVISIÓN DE AVISO (TRASLADO DOMINIO PREDIO RÚSTIC)</t>
  </si>
  <si>
    <t>REVISIÓN DE AVISO (TRASLADO DOMINIO PREDIO URBANO)</t>
  </si>
  <si>
    <t>AVISO ACLARATORIO DE PREDIO RÚSTICO O URBANO</t>
  </si>
  <si>
    <t>POR SERVICIOS OFICIALES DIVERSOS.</t>
  </si>
  <si>
    <t>CERTIF, REPOSICIONES Y REPRODUCCIONES</t>
  </si>
  <si>
    <t>OTROS SERV OFICIALES DIVERSOS</t>
  </si>
  <si>
    <t>DE COMUNICACIONES DE MENSAJERIA</t>
  </si>
  <si>
    <t>LEGALIZACION CERTIFICADOS ESTUDIO BOLETAS DE CALIF</t>
  </si>
  <si>
    <t>APOSTILLAS DE TITULOS PROFECCIONALES OTROS DOCUMEN</t>
  </si>
  <si>
    <t>APOSTILLAS DE CERTIFICADOS DE ESTUDIO Y OTROS DOCU</t>
  </si>
  <si>
    <t>OTRAS CLASES CERTIF A CARGO DE DIFERENTES DEPENDEN</t>
  </si>
  <si>
    <t>REPRODUCCION INFORM POR PARTE DEPENDENCAS COORD Y</t>
  </si>
  <si>
    <t>INSCRIPCION AL PADRON/CONTRATISTAS DE OBRA PUBLICA</t>
  </si>
  <si>
    <t>PERMISO P/ CONSTRUIR ACCESOS CAMINOS Y PUENTES EST</t>
  </si>
  <si>
    <t>PERMISO P/ INSTALAR ANUNCIOS Y SEÑALES PUBLICIT</t>
  </si>
  <si>
    <t>PERMISO P/ CONSTRUIR, MOD O AMP OBRAS ASENTADAS</t>
  </si>
  <si>
    <t>CONSTANCIA TITULO DE DOMINIO DELIM Y RECTIF DE MED</t>
  </si>
  <si>
    <t>REV DE PLANOS P/ PERMISO CONSTRUIR ACCESOS CAMINOS</t>
  </si>
  <si>
    <t>INSCRIPCION REGISTRO UNICO VEHICULOS EXTRANJEROS</t>
  </si>
  <si>
    <t>DIVERSOS DERECHOS</t>
  </si>
  <si>
    <t>DIVERSOS DERECHOS (EXAMENES DE CERTIFICACION ACRED</t>
  </si>
  <si>
    <t>ACCESORIOS</t>
  </si>
  <si>
    <t>RECARGOS</t>
  </si>
  <si>
    <t>ACTUALIZACIÓN DERECHOS</t>
  </si>
  <si>
    <t>CONDONACIONES ACCESORIOS DERECHOS</t>
  </si>
  <si>
    <t>PRODUCTOS</t>
  </si>
  <si>
    <t>PRODUCTOS DE TIPO CORRIENTE</t>
  </si>
  <si>
    <t>OTROS PRODUCOS DE TIPO CORRIENTE</t>
  </si>
  <si>
    <t>VENTA DE PUBLICACIONES PERIODICO OFICIAL Y OTRAS</t>
  </si>
  <si>
    <t>OTROS PRODUCTOS</t>
  </si>
  <si>
    <t>RENDIMIENTOS E INT DE CAPITAL Y VALORES ESTATAL</t>
  </si>
  <si>
    <t>RENDIMIENTOS E INT DE CAPITAL Y VALORES FEDERAL</t>
  </si>
  <si>
    <t>APROVECHAMIENTOS</t>
  </si>
  <si>
    <t>MULTAS</t>
  </si>
  <si>
    <t>REINTEGROS</t>
  </si>
  <si>
    <t>REINTEGROS POR RESPONSABILIDADES.</t>
  </si>
  <si>
    <t>OTROS APROVECHAMIENTOS.</t>
  </si>
  <si>
    <t>RECUPERACION PRIMAS DE SEGURO SINIESTROS DE VEHIC</t>
  </si>
  <si>
    <t>ARRENDAMIENTO Y EXPLOTACION DE BIENES INMUEBLES</t>
  </si>
  <si>
    <t>RECUPERACION DE COSTOS DE BASES Y LICITACIONES</t>
  </si>
  <si>
    <t>CUOTAS DE RECUPERACION CTROS DE COMERCIALIZACION</t>
  </si>
  <si>
    <t>OTROS APROVECHAMIENTOS</t>
  </si>
  <si>
    <t>COPIA SIMPLE</t>
  </si>
  <si>
    <t>INGRESO POR VENTA DE BIENES Y SERVICIOS</t>
  </si>
  <si>
    <t>FOMENTO GANADERO (SRIA DESARR AGROPE)</t>
  </si>
  <si>
    <t>SUMINISTRO DE ENERGIA</t>
  </si>
  <si>
    <t>PARTICIPACIONES, APORTACIONES, CONVENIOS, INCENTIVOS</t>
  </si>
  <si>
    <t>PARTICIPACIONES Y APORTACIONES</t>
  </si>
  <si>
    <t>PARTICIPACIONES EN RECURSOS FEDERALES</t>
  </si>
  <si>
    <t>FONDO GENERAL DE PARTICIPACIONES.</t>
  </si>
  <si>
    <t>FONDO DE FOMENTO MUNICIPAL.</t>
  </si>
  <si>
    <t>PARTICIPACIÓN DEL 100% DEL IMPUESTO SOBRE LA RENTA PAGADO A LA SHCP, CONFORME A LO DISPUESTO POR EL ARTÍCULO 3-B DE LA LEY DE COORDINACIÓN FISCAL</t>
  </si>
  <si>
    <t>FONDO DE COMPENSACION POR INCREMENTO EN EXENCION DEL IMPUESTO SOBRE AUTOMOVILES NUEVOS.</t>
  </si>
  <si>
    <t>IMPUESTO ESPECIAL SOBRE PRODUCCION Y SERVICIOS.</t>
  </si>
  <si>
    <t>INCENTIVOS POR LA ADMINISTRACION DEL IMPUESTO SOBRE AUTOMOVILES NUEVOS.</t>
  </si>
  <si>
    <t>FONDO DE FISCALIZACION Y RECAUDACION.</t>
  </si>
  <si>
    <t>FONDO DE ESTABILIZACION DE LOS INGRESOS PARA LAS ENTIDADES FEDERARIVAS ( FEIEF)</t>
  </si>
  <si>
    <t>OTRAS PARTICIPACIONES</t>
  </si>
  <si>
    <t>DERECHOS DE PEAJE. (CAPUFE).</t>
  </si>
  <si>
    <t>APORTACIONES</t>
  </si>
  <si>
    <t xml:space="preserve">PARA LA NÓMINA EDUCATIVA Y GASTO OPERATIVO </t>
  </si>
  <si>
    <t>SERVICIOS PERSONALES</t>
  </si>
  <si>
    <t>OTROS GASTOS CORRIENTES</t>
  </si>
  <si>
    <t>GASTOS DE OPERACION</t>
  </si>
  <si>
    <t>FONDO DE APORTACIONES PARA LOS SERVICIOS DE SALUD. (FASSA)</t>
  </si>
  <si>
    <t xml:space="preserve">PARA LA INFRAESTRUCTURA SOCIAL ESTATAL </t>
  </si>
  <si>
    <t>DE APORTACIONES MÚLTIPLES</t>
  </si>
  <si>
    <t>PARA ALIMENTACION Y ASISTENCIA SOCIAL</t>
  </si>
  <si>
    <t>PARA INFRAESTRUCTURA DE EDUCACION BASICA</t>
  </si>
  <si>
    <t>PARA INFRAESTRUCTURA DE EDUCACION MEDIA SUPERIOR</t>
  </si>
  <si>
    <t>PARA INFRAESTRUCTURA DE EDUCACION SUPERIOR</t>
  </si>
  <si>
    <t>APORTACIONES FEDERALES PARA EDUCACION TECNOLOGICA Y DE ADULTOS</t>
  </si>
  <si>
    <t>EDUCACION TECNOLOGICA</t>
  </si>
  <si>
    <t>FONDO DE APORTACIONES PARA LA SEGURIDAD PUBLICA DE LOS ESTADOS Y DEL DF (FASP)</t>
  </si>
  <si>
    <t>FONDO DE APORTACIONES PARA EL FORTALECIMIENTO DE LAS ENTIDADES FEDERATIVAS. (FAFEF)</t>
  </si>
  <si>
    <t>APORTACIONES FEDERALES PARA LOS MUNICIPIOS</t>
  </si>
  <si>
    <t>PARA LA INFRAESTRUCTURA SOCIAL MUNICIPAL</t>
  </si>
  <si>
    <t>FONDO DE APORTACIONES PARA EL FORTALECIMIENTO DE LOS MUNICIPIOS Y DE LAS DEMARCACIONES TERRITORIALES DEL DISTRITO FEDERAL. (FORTAMUN)</t>
  </si>
  <si>
    <t>CONVENIOS</t>
  </si>
  <si>
    <t>TRANSFERENCIAS FEDERALES POR CONVENIO EN MATERIA DE EDUCACION</t>
  </si>
  <si>
    <t>COLEGIO DE BACHILLERES DE MICHOACAN</t>
  </si>
  <si>
    <t>COLEGIO DE ESTUDIOS CIENTÍFICOS Y TECNOLÓGICOS</t>
  </si>
  <si>
    <t>INSTITUTO DE CAPACITACION PARA EL TRABAJO</t>
  </si>
  <si>
    <t>UNIVERSIDAD DE LA CIENEGA DE MICHOACAN</t>
  </si>
  <si>
    <t>UNIVERSIDAD INTERCULTURAL INDIGENA DE MICHOACAN</t>
  </si>
  <si>
    <t>UNIVERSIDAD MICHOACANA DE SAN NICOLAS DE HIDALGO</t>
  </si>
  <si>
    <t>UNIVERSIDAD POLITECNICA DE URUAPAN</t>
  </si>
  <si>
    <t>UNIVERSIDAD TECNOLOGICA DE MORELIA</t>
  </si>
  <si>
    <t>APOYO FINANCIERO TELEBACHILLERATO COMUNITARIO</t>
  </si>
  <si>
    <t>UNIVERSIDAD POLITECNICA DE LAZARO CARDENAS</t>
  </si>
  <si>
    <t>UNIVERSIDAD TECNOLOGICA DE ORIENTE</t>
  </si>
  <si>
    <t>EXPANSIÓN DE LA EDUCACIÓN INICIAL</t>
  </si>
  <si>
    <t>APY FINAN EXT, GTOS INHE A EDU (U080-QUINCENA 04)</t>
  </si>
  <si>
    <t>APY FINAN EXT, GTOS INHE A EDU (U080-QUINCENA 05)</t>
  </si>
  <si>
    <t>APY FINAN EXT, GTOS INHE A EDU (U080-QUINCENA 06)</t>
  </si>
  <si>
    <t>APY FINAN EXT, GTOS INHE A EDU (U080-QUINCENA 07)</t>
  </si>
  <si>
    <t>TRANSFERENCIAS FEDERALES POR CONVENIO EN MATERIA DE SALUD</t>
  </si>
  <si>
    <t>INSABI, SERV DE SALUD, MEDICAMENTOS E INSUMOS 2020</t>
  </si>
  <si>
    <t>TRANSFERENCIAS FEDERALES POR CONVENIO EN MATERIA HIDRAULICA</t>
  </si>
  <si>
    <t>PROAGUA</t>
  </si>
  <si>
    <t>TRANSFERENCIAS FEDERALES POR CONVENIO EN  MATERIA DE ATENCION A GRUPOS VULNERABLES</t>
  </si>
  <si>
    <t>TRANSFERENCIAS FEDERALES POR CONVENIO EN DIVERSAS MATERIAS</t>
  </si>
  <si>
    <t xml:space="preserve">INCENTIVOS DERIVADOS DE LA COLABORACIÓN FISCAL </t>
  </si>
  <si>
    <t>INCENTIVOS POR LA ADMON ISR POR ENAJENACION DE INM</t>
  </si>
  <si>
    <t>ISR ENAJENACIÓN TERRENOS Y CONSTITUCION ART. 126</t>
  </si>
  <si>
    <t>INCENTIVOS POR LA ADMON MULTAS FEDERALES NO FISCAL</t>
  </si>
  <si>
    <t>INCENTIVOS POR LA ADMON ZONA FED MARITIMO TERRESTR</t>
  </si>
  <si>
    <t>INCENTIVOS POR COMPENSA REPECOS Y REG INTERMEDIOS</t>
  </si>
  <si>
    <t>INCENTIVOS POR ACTOS DE FISC CONCURRENTE CONTR IVA</t>
  </si>
  <si>
    <t>INCENTIVOS POR ACTOS DE FISC CONCURRENTE CONTR ISR</t>
  </si>
  <si>
    <t>INCENTIVOS POR ACTOS DE FISC CONCURRENTE CONT IEPS</t>
  </si>
  <si>
    <t>INCENTIVOS POR ACTOS DE FISC CUMPL OBLIG ADUANERAS</t>
  </si>
  <si>
    <t>INCENTIVOS POR CREDITOS FISCALES DE LA FEDERACION</t>
  </si>
  <si>
    <t>OTROS INGRESOS Y BENEFICIOS VARIOS</t>
  </si>
  <si>
    <t>OTROS INGRESOS</t>
  </si>
  <si>
    <t>VIVEROS FRUTICOLAS (SRIA DESARR AGROPE)</t>
  </si>
  <si>
    <t>REDONDEO DE INGRESOS</t>
  </si>
  <si>
    <t>INGRESOS PROPIOS RECAUDADOS POR LAS DEPENDENCIAS</t>
  </si>
  <si>
    <t>ING PROPIOS SECRETARIA DE SEGURIDAD PUBLICA</t>
  </si>
  <si>
    <t>ING PROPIOS SECRETARIA DE CULTURA</t>
  </si>
  <si>
    <t>AERODROMO GENERAL LAZARO CARDENAS DEL RIO</t>
  </si>
  <si>
    <t>ACT IMPTO S/EROG X REMUN/TRAB PERS,PREST 3% NOMINA</t>
  </si>
  <si>
    <t>POR PRESTAR LOS SERVICIOS DE TRASLADO Y CUSTODIA DE BIENES Y VALORES.</t>
  </si>
  <si>
    <t>CERTIFICADOS Y CERTIFICACIONES (REGISTRO PUBLICO DE LA PROPIEDAD).</t>
  </si>
  <si>
    <t>INSCRIPCION DE DOCUMENTOS DE PROPIEDAD DE INMUEBLES.</t>
  </si>
  <si>
    <t>BUSQUEDA POR CERTIFICACIONES Y CONSTANCIAS DE OTROS DOCUMENTOS QUE LA DIRECCION TENGA BAJO SU CUSTODIA Y OTROS SERVICIOS PRESTADOS.</t>
  </si>
  <si>
    <t>POR LA INSCRIPCION DEL REGISTRO Y  ASENTAMIENTO DE ANOTACIONES MARGINALES AL REVERSO.</t>
  </si>
  <si>
    <t>EXPEDICION DE CERTIFICADOS, COPIAS CERTIFICADAS O CONSTANCIAS (URGENTES).</t>
  </si>
  <si>
    <t>LEVANTAMIENTO DE ACTAS DE RECONOCIMIENTO DE HIJOS, ANTE EL OFICIAL DEL REGISTRO CIVIL, DESPUES DE REGISTRADO EL NACIMIENTO.</t>
  </si>
  <si>
    <t>ORDEN DE INHUMACIÓN O CREMACIÓN DEL CADÁVER</t>
  </si>
  <si>
    <t>ORDEN DE TRASLADO DE CADÁVER</t>
  </si>
  <si>
    <t>REVALID LIC PARA PRESTAC SERV INMOBIL PROF (LIP)</t>
  </si>
  <si>
    <t>REGISTRO DE COLEGIO DE PROFESIONISTAS</t>
  </si>
  <si>
    <t>CAMBIO O AMPLIACIÓN DE DOMINIO O UN PLANTEL ADIC</t>
  </si>
  <si>
    <t>APLICACIÓN DE EXAMEN MÉDICO PARA LA OBTENCIÓN DE LICENCIA DE CONDUCIR.</t>
  </si>
  <si>
    <t>LEGALIZACION DE TITULOS ,PLANES DE ESTUDIO Y CERTIFICADOS.</t>
  </si>
  <si>
    <t>AUTORIZACION P/ CAMBIO LEYENDA O FIGURA EN ANUNCIO</t>
  </si>
  <si>
    <t>CALCOMANIAS U HOLOGRAMAS Y CERTIFICACIONES PARA VERIFICACION VEHICULAR DE EMISION DE CONTAMINANTES.</t>
  </si>
  <si>
    <t>MULTAS POR INFRACCIONES SEÑALADAS EN LA LEY DE TRÁNSITO Y VIALIDAD DEL ESTADO DE MICHOACÁN DE OCAMPO Y SU REGLAMENTO.</t>
  </si>
  <si>
    <t>MULTAS POR INFRACCIONES SEÑALADAS EN LA LEY DE COMUNICACIONES Y TRANSPORTES DEL ESTADO Y SU REGLAMENTO.</t>
  </si>
  <si>
    <t xml:space="preserve"> MULTAS POR INFRACCIONES A OTRAS DISPOSICIONES ESTATALES (FISCALES Y NO FISCALES) </t>
  </si>
  <si>
    <t>ARRENDAMIENTO DE BIENES MUEBLES.</t>
  </si>
  <si>
    <t xml:space="preserve">DONATIVOS, SUBSIDIOS E INDEMINIZACIONES </t>
  </si>
  <si>
    <t>FONDO DE COMPENSACION, DERIVADO DEL IMPUESTO ESPECIAL SOBRE PRODUCCION Y SERVICIOS A LA VENTA DE GASOLINA Y DIESEL.</t>
  </si>
  <si>
    <t>IMPUESTO ESPECIAL SOBRE PRODUCCION Y SERVICIOS SOBRE LA VENTA DE GASOLINAS Y DIESEL</t>
  </si>
  <si>
    <t>INCENTIVO POR MULTAS FISCALES FEDERALES</t>
  </si>
  <si>
    <t>ENDEUDAMIENTO INTERNO</t>
  </si>
  <si>
    <t>REFINANCIAMIENTO Y/O EMPRESTITO</t>
  </si>
  <si>
    <t>AMPLIACIONES Y REDUCCIONES</t>
  </si>
  <si>
    <t>ESTIMACION ORIGINAL DE INGRESOS ANUAL</t>
  </si>
  <si>
    <t xml:space="preserve">ESTIMACIÓN DE INGRESOS ANUAL MODIFICADA </t>
  </si>
  <si>
    <t>FONDO METROPOLITANO MORELIA</t>
  </si>
  <si>
    <t>ESTADO ANALÍTICO DE LOS INGRESOS DEVENGADOS  COMPARADO CON SU ESTIMACION ANUAL MODIFICADA</t>
  </si>
  <si>
    <t>PORCENTAJE DE AVANCE DEL INGRESO DEVENGADO</t>
  </si>
  <si>
    <t>C O N C E P T O</t>
  </si>
  <si>
    <t>MULTAS ADMINISTRATIVAS POR NO AISLAMIENTO COVID-19</t>
  </si>
  <si>
    <t>LEVANTAMIENTO DE ACTAS DE DEFUNCIÒN</t>
  </si>
  <si>
    <t xml:space="preserve"> POR LA EXPED DE CEDULAR DE ID A PERSONAL OPTIVO</t>
  </si>
  <si>
    <t>POR LA CONSULTA DE ANTECEDENTES POLICIALES</t>
  </si>
  <si>
    <t>INTEGRACIÓN DE EXPEDIENTE</t>
  </si>
  <si>
    <t xml:space="preserve"> CAMBIOS A PLAN Y PROG DE ESTUDIO DE TIPO SUPERIOR</t>
  </si>
  <si>
    <t xml:space="preserve"> EXPEDICIÓN DUPLICADO CERTIF EDU BÁSICA Y MEDIA SU</t>
  </si>
  <si>
    <t xml:space="preserve"> INSPECCIÓN ESTABL EDUCAT PARTIC POR ALUMNO EDU SU</t>
  </si>
  <si>
    <t xml:space="preserve"> INSPECCIÓN ESTABL EDUCAT PARTIC ALUMNO EDU MED SU</t>
  </si>
  <si>
    <t>APY FINA EXT NO REG GTO INHE EDU U080- QNA 01</t>
  </si>
  <si>
    <t>APY FINA EXT NO REG GTO INHE EDU U080- QNA 02</t>
  </si>
  <si>
    <t>APY FINA EXT NO REG GTO INHE EDU U080- QNA 03</t>
  </si>
  <si>
    <t>SUBSIDIO DE DERECHOS DEL REGISTRO CIVIL</t>
  </si>
  <si>
    <t>POR SERVICIOS DE TRÁMITE EXPEDICIÓN DE PASAPORTES</t>
  </si>
  <si>
    <t>RECUPERACIÓN DE COSTOS POR ADJUDICACIÓN DE CONTRATOS DE  ADQUISICIÓN DE BIENES Y SERVICIOS</t>
  </si>
  <si>
    <t xml:space="preserve">  DEL 1o. DE ENERO AL 31 DE MARZO DEL AÑO 2023</t>
  </si>
  <si>
    <t xml:space="preserve"> POR EL ESTUDIO DET LEGALIDAD INSCRIBIR ARMA </t>
  </si>
  <si>
    <t>LEVANTAMIENTO DE ACTAS DE REG DE NACIMIENTO</t>
  </si>
  <si>
    <t>ANEXION DE DATOS EDO CIVIL PERSONAS EN E XTRANJERO</t>
  </si>
  <si>
    <t>LEGALIZACIÓN DE FIRMAS</t>
  </si>
  <si>
    <t>SERVICIOS EN MATERIA DE REGISTRO Y EJERC ICIO PROFESIONAL G) ENMIENDAS AL REGISTRO PROFESIONAL: 1.- EN RELACIÓN CO N COLEGIOS D</t>
  </si>
  <si>
    <t>SERVICIOS EN MATERIA DE REGISTRO Y EJERC ICIO PROFESIONAL G) ENMIENDAS AL REGISTRO PROFESIONAL: 5.- EN RELACIÓN CO N FEDERACION</t>
  </si>
  <si>
    <t>EXÁMENES PROF SUP</t>
  </si>
  <si>
    <t>SUF DE EDU SECU</t>
  </si>
  <si>
    <t>OTORGAMIENTO DE DIPLOMA, TÍTULO O GRADO: 3.- DE CAPACITACIÓN PARA EL TRA BAJO INDUSTR</t>
  </si>
  <si>
    <t>EDU SECU Y MED SUP</t>
  </si>
  <si>
    <t>POR LA SOLICITUD DE ACREDITACIÓN Y CERTIFICACIÓN DE CONOCIMI ENTOS, POR CADA CERTIFIC</t>
  </si>
  <si>
    <t>REGISTRO DE ASOCIACIONES DE PROFESIONALE S.</t>
  </si>
  <si>
    <t>REGISTRO DE CONSEJO DE CERTIFICACIÓN</t>
  </si>
  <si>
    <t>REGISTRO DE CERTIFICACIÓN DE PROFESIONAL ES</t>
  </si>
  <si>
    <t>EGISTRO DE INSCRIPCIÓN DE INSTITUCIONES  EDUCATIVAS.</t>
  </si>
  <si>
    <t>CAMBIO DE CARRERA</t>
  </si>
  <si>
    <t>REG DE DIPLOMAS</t>
  </si>
  <si>
    <t>REGISTRO DE GRADOS ACADÉMICOS ADICIONALE S AL REGISTRO</t>
  </si>
  <si>
    <t>POR LA INSPECCION REALIZACION DE EVENTOS MASIVOS</t>
  </si>
  <si>
    <t>POR LA REALIZACION DE TRAMITES PARA OBTENCION REG</t>
  </si>
  <si>
    <t>ESTUDIO PARA DETERMINAR ASCENSO Y DESCENSO ESCOLAR</t>
  </si>
  <si>
    <t>PERMISO P/ CONSTRUIR PARADORES COMUNIC TERRESTRE</t>
  </si>
  <si>
    <t>INDEMNIZACIONES DE CHEQUES DEVUELTOS POR INSTITUCIONES BANCARIAS.</t>
  </si>
  <si>
    <t xml:space="preserve">FIANZAS EFECTIVAS A FAVOR DEL ERARIO </t>
  </si>
  <si>
    <t>INCENTIVOS POR ADMINISTRACIÓN DE IMPUESTOS MUNICIPALES COORDINADOS</t>
  </si>
  <si>
    <t>APROVECHAMIENTOS PATRIMONIALES</t>
  </si>
  <si>
    <t>ENAJENACIÓN DE BIENES MUEBLES E INMUEBLES.</t>
  </si>
  <si>
    <t>ENAJENACIÓN DE FERTILIZANTES, PASTO, SEMILLAS Y VIVEROS, Y ANÁLISIS DE SUELOS</t>
  </si>
  <si>
    <t>INCENTIVOS POR VIGILANCIA DEL CUMPLIMIENTO DE OBLGACIONES FISCALES. (IVA, ISR Y IEPS)</t>
  </si>
  <si>
    <t>INCENTIVOS POR ACTOS DE FISCALIZACIÓN CONCURRENTE IVA</t>
  </si>
  <si>
    <t>INCENTIVOS POR ACTOS DE FISCALIZACIÓN CONCURRENTE ISR</t>
  </si>
  <si>
    <t>INCENTIVOS POR ACTOS DE FISCALIZACIÓN CONCURRENTE IEPS</t>
  </si>
  <si>
    <t>DICTAMENES DE USO DEL SUELO</t>
  </si>
  <si>
    <t>PERMISO PARA SERV DE TRANSPORTE ESCOLAR Y EMPRESAS</t>
  </si>
  <si>
    <t>VALIDACION PAGO OTRA</t>
  </si>
  <si>
    <t>REFRENDO ANUAL DE CIRCULA PERSO DISCAPAC 50%</t>
  </si>
  <si>
    <t>POR AUTORIZACIÓN DE PROF AUTORIZACIÓN DE PRÁCTICO</t>
  </si>
  <si>
    <t>POR AUTORIZACIÓN DE PROF PRÁCTICAS PROFESIONALES</t>
  </si>
  <si>
    <t>POR AUTORIZACIÓN DE PROF RENOVACIÓN DE PRÁCTICAS</t>
  </si>
  <si>
    <t xml:space="preserve"> POR OTROS SERV DE EDU DUPLICADO CERTIF TERM DE ES</t>
  </si>
  <si>
    <t>ALMACENAJE</t>
  </si>
  <si>
    <t xml:space="preserve"> INSCRIPCION O REG DE PREDIOS IGNORADOS</t>
  </si>
  <si>
    <t>APOSTILLAS DE  PLANES DE ESTUDIOS</t>
  </si>
  <si>
    <t>CUOTA POR ADJUDICACION DIRECTA</t>
  </si>
  <si>
    <t xml:space="preserve">APORT MUNICIPIO TRASLADO DE MAQUINARIA SCOP </t>
  </si>
  <si>
    <t>REFRENDOS FEDERALES Y ESTATALES 2022</t>
  </si>
  <si>
    <t xml:space="preserve">REG VEHIC USADOS  PROCEDENCIA EXTRANJERA </t>
  </si>
  <si>
    <t>SECRETARIADO DE SEGURIDAD PÚBLICA SANCIÓN ADMINISTRATIVA MPIO MORELIA</t>
  </si>
  <si>
    <t>PLATAFORMA INFORMATICA CONCESIÓN AUTOS DE ALQUILER</t>
  </si>
  <si>
    <t>INGRESOS NO COMPRENDIDAS EN LAS FRACCIONES DE LA LEY DE INGRESOS CAUSADAS EN EJERCICIOS FISCALES ANTERIORES PENDIENTES DE LIQUIDACIÓN O PAGO</t>
  </si>
  <si>
    <t>IMPUESTOS  NO  COMPRENDIDOS  EN  LAS  FRACCIONES  DE  LA  LEY  DE INGRESOS CAUSADOS EN EJERCICIOS FISCALES ANTERIORES PENDIENTES DE LIQUIDACION O PAGO DE TENENCIA Y USO DE VEHICULOS.</t>
  </si>
  <si>
    <t>ACTUALIZACION ISTUV</t>
  </si>
  <si>
    <t>RECARGOS ISTUV</t>
  </si>
  <si>
    <t>PRODUCTOS NO COMPRENDIDOS EN FRACC DE LEY DE 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</si>
</sst>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#,##0.00_ ;\-#,##0.00\ "/>
    <numFmt numFmtId="166" formatCode="#,##0.00000"/>
    <numFmt numFmtId="167" formatCode="#,##0.00000000"/>
    <numFmt numFmtId="168" formatCode="#,##0.00000000_ ;\-#,##0.000000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43" fontId="4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quotePrefix="1" applyFont="1" applyAlignment="1">
      <alignment vertical="top"/>
    </xf>
    <xf numFmtId="43" fontId="0" fillId="0" borderId="0" xfId="1" applyFont="1" applyFill="1" applyAlignment="1">
      <alignment vertical="top"/>
    </xf>
    <xf numFmtId="43" fontId="5" fillId="0" borderId="0" xfId="1" applyFont="1" applyFill="1" applyAlignment="1">
      <alignment vertical="top"/>
    </xf>
    <xf numFmtId="0" fontId="0" fillId="0" borderId="0" xfId="0" applyAlignment="1">
      <alignment horizontal="center" vertical="center"/>
    </xf>
    <xf numFmtId="4" fontId="6" fillId="3" borderId="2" xfId="1" applyNumberFormat="1" applyFont="1" applyFill="1" applyBorder="1" applyAlignment="1">
      <alignment vertical="center"/>
    </xf>
    <xf numFmtId="4" fontId="5" fillId="3" borderId="2" xfId="0" applyNumberFormat="1" applyFont="1" applyFill="1" applyBorder="1" applyAlignment="1">
      <alignment vertical="center"/>
    </xf>
    <xf numFmtId="164" fontId="5" fillId="3" borderId="2" xfId="1" applyNumberFormat="1" applyFont="1" applyFill="1" applyBorder="1" applyAlignment="1">
      <alignment vertical="center"/>
    </xf>
    <xf numFmtId="165" fontId="5" fillId="3" borderId="2" xfId="1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164" fontId="5" fillId="0" borderId="2" xfId="1" applyNumberFormat="1" applyFont="1" applyFill="1" applyBorder="1" applyAlignment="1">
      <alignment vertical="center"/>
    </xf>
    <xf numFmtId="165" fontId="5" fillId="0" borderId="2" xfId="1" applyNumberFormat="1" applyFont="1" applyFill="1" applyBorder="1" applyAlignment="1">
      <alignment vertical="center"/>
    </xf>
    <xf numFmtId="165" fontId="6" fillId="0" borderId="2" xfId="1" applyNumberFormat="1" applyFont="1" applyFill="1" applyBorder="1" applyAlignment="1">
      <alignment vertical="center"/>
    </xf>
    <xf numFmtId="43" fontId="4" fillId="0" borderId="0" xfId="1" applyFont="1" applyAlignment="1">
      <alignment vertical="top"/>
    </xf>
    <xf numFmtId="165" fontId="4" fillId="0" borderId="0" xfId="0" applyNumberFormat="1" applyFont="1" applyAlignment="1">
      <alignment vertical="top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vertical="center"/>
    </xf>
    <xf numFmtId="0" fontId="0" fillId="0" borderId="0" xfId="0" applyFill="1" applyAlignment="1">
      <alignment vertical="top"/>
    </xf>
    <xf numFmtId="4" fontId="6" fillId="0" borderId="2" xfId="1" applyNumberFormat="1" applyFont="1" applyFill="1" applyBorder="1" applyAlignment="1">
      <alignment vertical="center"/>
    </xf>
    <xf numFmtId="164" fontId="5" fillId="0" borderId="2" xfId="0" applyNumberFormat="1" applyFont="1" applyFill="1" applyBorder="1" applyAlignment="1">
      <alignment vertical="center"/>
    </xf>
    <xf numFmtId="0" fontId="8" fillId="5" borderId="2" xfId="0" applyFont="1" applyFill="1" applyBorder="1" applyAlignment="1">
      <alignment vertical="center" wrapText="1"/>
    </xf>
    <xf numFmtId="165" fontId="8" fillId="5" borderId="2" xfId="1" applyNumberFormat="1" applyFont="1" applyFill="1" applyBorder="1" applyAlignment="1">
      <alignment vertical="center"/>
    </xf>
    <xf numFmtId="164" fontId="8" fillId="5" borderId="2" xfId="1" applyNumberFormat="1" applyFont="1" applyFill="1" applyBorder="1" applyAlignment="1">
      <alignment vertical="center"/>
    </xf>
    <xf numFmtId="0" fontId="8" fillId="5" borderId="2" xfId="0" applyFont="1" applyFill="1" applyBorder="1" applyAlignment="1">
      <alignment vertical="center"/>
    </xf>
    <xf numFmtId="165" fontId="0" fillId="0" borderId="0" xfId="0" applyNumberFormat="1" applyFill="1" applyAlignment="1">
      <alignment vertical="top"/>
    </xf>
    <xf numFmtId="168" fontId="0" fillId="0" borderId="0" xfId="0" applyNumberFormat="1" applyFill="1" applyAlignment="1">
      <alignment vertical="top"/>
    </xf>
    <xf numFmtId="166" fontId="0" fillId="0" borderId="0" xfId="0" applyNumberFormat="1" applyFill="1" applyAlignment="1">
      <alignment vertical="top"/>
    </xf>
    <xf numFmtId="3" fontId="0" fillId="0" borderId="0" xfId="0" applyNumberFormat="1" applyFill="1" applyAlignment="1">
      <alignment vertical="top"/>
    </xf>
    <xf numFmtId="4" fontId="0" fillId="0" borderId="0" xfId="0" applyNumberFormat="1" applyFill="1" applyAlignment="1">
      <alignment vertical="top"/>
    </xf>
    <xf numFmtId="167" fontId="0" fillId="0" borderId="0" xfId="0" applyNumberFormat="1" applyFill="1" applyAlignment="1">
      <alignment vertical="top"/>
    </xf>
    <xf numFmtId="0" fontId="5" fillId="0" borderId="0" xfId="0" applyFont="1" applyFill="1" applyAlignment="1">
      <alignment vertical="top"/>
    </xf>
    <xf numFmtId="164" fontId="5" fillId="0" borderId="0" xfId="0" applyNumberFormat="1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0" fillId="0" borderId="0" xfId="0" applyFill="1" applyBorder="1" applyAlignment="1">
      <alignment vertical="top"/>
    </xf>
    <xf numFmtId="0" fontId="5" fillId="3" borderId="2" xfId="0" applyFont="1" applyFill="1" applyBorder="1" applyAlignment="1">
      <alignment horizontal="left" vertical="center"/>
    </xf>
    <xf numFmtId="4" fontId="10" fillId="0" borderId="2" xfId="1" applyNumberFormat="1" applyFont="1" applyFill="1" applyBorder="1" applyAlignment="1">
      <alignment vertical="center"/>
    </xf>
    <xf numFmtId="164" fontId="10" fillId="0" borderId="2" xfId="1" applyNumberFormat="1" applyFont="1" applyFill="1" applyBorder="1" applyAlignment="1">
      <alignment vertical="center"/>
    </xf>
    <xf numFmtId="4" fontId="6" fillId="0" borderId="2" xfId="0" applyNumberFormat="1" applyFont="1" applyFill="1" applyBorder="1" applyAlignment="1">
      <alignment vertical="center"/>
    </xf>
    <xf numFmtId="164" fontId="6" fillId="0" borderId="2" xfId="1" applyNumberFormat="1" applyFont="1" applyFill="1" applyBorder="1" applyAlignment="1">
      <alignment vertical="center"/>
    </xf>
    <xf numFmtId="4" fontId="0" fillId="0" borderId="0" xfId="0" applyNumberFormat="1" applyFill="1" applyAlignment="1">
      <alignment horizontal="right" vertical="top"/>
    </xf>
    <xf numFmtId="4" fontId="10" fillId="3" borderId="2" xfId="1" applyNumberFormat="1" applyFont="1" applyFill="1" applyBorder="1" applyAlignment="1">
      <alignment vertical="center"/>
    </xf>
    <xf numFmtId="0" fontId="10" fillId="3" borderId="2" xfId="0" applyFont="1" applyFill="1" applyBorder="1" applyAlignment="1">
      <alignment horizontal="left" vertical="center" wrapText="1"/>
    </xf>
    <xf numFmtId="164" fontId="5" fillId="3" borderId="2" xfId="0" applyNumberFormat="1" applyFont="1" applyFill="1" applyBorder="1" applyAlignment="1">
      <alignment vertical="center"/>
    </xf>
    <xf numFmtId="4" fontId="10" fillId="3" borderId="2" xfId="0" applyNumberFormat="1" applyFont="1" applyFill="1" applyBorder="1" applyAlignment="1">
      <alignment vertical="center"/>
    </xf>
    <xf numFmtId="165" fontId="10" fillId="0" borderId="2" xfId="1" applyNumberFormat="1" applyFont="1" applyFill="1" applyBorder="1" applyAlignment="1">
      <alignment vertical="center"/>
    </xf>
    <xf numFmtId="4" fontId="6" fillId="3" borderId="2" xfId="0" applyNumberFormat="1" applyFont="1" applyFill="1" applyBorder="1" applyAlignment="1">
      <alignment vertical="center"/>
    </xf>
    <xf numFmtId="165" fontId="6" fillId="3" borderId="2" xfId="1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164" fontId="6" fillId="3" borderId="2" xfId="1" applyNumberFormat="1" applyFont="1" applyFill="1" applyBorder="1" applyAlignment="1">
      <alignment vertical="center"/>
    </xf>
    <xf numFmtId="4" fontId="8" fillId="5" borderId="2" xfId="1" applyNumberFormat="1" applyFont="1" applyFill="1" applyBorder="1" applyAlignment="1">
      <alignment vertical="center"/>
    </xf>
    <xf numFmtId="165" fontId="0" fillId="6" borderId="0" xfId="0" applyNumberFormat="1" applyFill="1" applyAlignment="1">
      <alignment vertical="top"/>
    </xf>
    <xf numFmtId="164" fontId="5" fillId="5" borderId="2" xfId="1" applyNumberFormat="1" applyFont="1" applyFill="1" applyBorder="1" applyAlignment="1">
      <alignment vertical="center"/>
    </xf>
    <xf numFmtId="4" fontId="5" fillId="5" borderId="2" xfId="0" applyNumberFormat="1" applyFont="1" applyFill="1" applyBorder="1" applyAlignment="1">
      <alignment vertical="center"/>
    </xf>
    <xf numFmtId="165" fontId="5" fillId="5" borderId="2" xfId="1" applyNumberFormat="1" applyFont="1" applyFill="1" applyBorder="1" applyAlignment="1">
      <alignment vertical="center"/>
    </xf>
    <xf numFmtId="4" fontId="6" fillId="5" borderId="2" xfId="1" applyNumberFormat="1" applyFont="1" applyFill="1" applyBorder="1" applyAlignment="1">
      <alignment vertical="center"/>
    </xf>
    <xf numFmtId="0" fontId="9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8" fillId="4" borderId="1" xfId="0" applyFont="1" applyFill="1" applyBorder="1" applyAlignment="1" applyProtection="1">
      <alignment horizontal="center" vertical="center"/>
    </xf>
    <xf numFmtId="0" fontId="8" fillId="4" borderId="3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/>
    </xf>
  </cellXfs>
  <cellStyles count="3">
    <cellStyle name="Millares" xfId="1" builtinId="3"/>
    <cellStyle name="Millares 2" xfId="2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7FFFF"/>
      <color rgb="FFC5ECFF"/>
      <color rgb="FF93D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2:V425"/>
  <sheetViews>
    <sheetView showGridLines="0" tabSelected="1" zoomScale="90" zoomScaleNormal="90" workbookViewId="0">
      <pane xSplit="3" ySplit="8" topLeftCell="E9" activePane="bottomRight" state="frozen"/>
      <selection pane="topRight" activeCell="D1" sqref="D1"/>
      <selection pane="bottomLeft" activeCell="A9" sqref="A9"/>
      <selection pane="bottomRight" activeCell="H9" sqref="H9"/>
    </sheetView>
  </sheetViews>
  <sheetFormatPr baseColWidth="10" defaultRowHeight="14.4" x14ac:dyDescent="0.3"/>
  <cols>
    <col min="1" max="1" width="5.33203125" style="24" customWidth="1"/>
    <col min="2" max="2" width="1.88671875" style="1" customWidth="1"/>
    <col min="3" max="3" width="0.88671875" style="1" customWidth="1"/>
    <col min="4" max="4" width="72.88671875" style="2" customWidth="1"/>
    <col min="5" max="8" width="18.5546875" style="2" customWidth="1"/>
    <col min="9" max="9" width="27.33203125" style="2" customWidth="1"/>
    <col min="10" max="10" width="14.6640625" style="2" customWidth="1"/>
    <col min="11" max="11" width="1.109375" style="24" customWidth="1"/>
    <col min="12" max="12" width="18.88671875" style="24" bestFit="1" customWidth="1"/>
    <col min="13" max="13" width="21" style="24" customWidth="1"/>
    <col min="14" max="14" width="18.5546875" style="24" customWidth="1"/>
    <col min="15" max="15" width="23.33203125" style="24" customWidth="1"/>
    <col min="16" max="16" width="19.88671875" style="24" customWidth="1"/>
    <col min="17" max="22" width="11.44140625" style="24"/>
    <col min="23" max="250" width="11.44140625" style="1"/>
    <col min="251" max="251" width="11" style="1" customWidth="1"/>
    <col min="252" max="252" width="18.5546875" style="1" customWidth="1"/>
    <col min="253" max="253" width="4.44140625" style="1" customWidth="1"/>
    <col min="254" max="254" width="71.33203125" style="1" customWidth="1"/>
    <col min="255" max="255" width="19.109375" style="1" customWidth="1"/>
    <col min="256" max="256" width="20.109375" style="1" bestFit="1" customWidth="1"/>
    <col min="257" max="257" width="18.5546875" style="1" bestFit="1" customWidth="1"/>
    <col min="258" max="258" width="17" style="1" bestFit="1" customWidth="1"/>
    <col min="259" max="259" width="17.5546875" style="1" bestFit="1" customWidth="1"/>
    <col min="260" max="506" width="11.44140625" style="1"/>
    <col min="507" max="507" width="11" style="1" customWidth="1"/>
    <col min="508" max="508" width="18.5546875" style="1" customWidth="1"/>
    <col min="509" max="509" width="4.44140625" style="1" customWidth="1"/>
    <col min="510" max="510" width="71.33203125" style="1" customWidth="1"/>
    <col min="511" max="511" width="19.109375" style="1" customWidth="1"/>
    <col min="512" max="512" width="20.109375" style="1" bestFit="1" customWidth="1"/>
    <col min="513" max="513" width="18.5546875" style="1" bestFit="1" customWidth="1"/>
    <col min="514" max="514" width="17" style="1" bestFit="1" customWidth="1"/>
    <col min="515" max="515" width="17.5546875" style="1" bestFit="1" customWidth="1"/>
    <col min="516" max="762" width="11.44140625" style="1"/>
    <col min="763" max="763" width="11" style="1" customWidth="1"/>
    <col min="764" max="764" width="18.5546875" style="1" customWidth="1"/>
    <col min="765" max="765" width="4.44140625" style="1" customWidth="1"/>
    <col min="766" max="766" width="71.33203125" style="1" customWidth="1"/>
    <col min="767" max="767" width="19.109375" style="1" customWidth="1"/>
    <col min="768" max="768" width="20.109375" style="1" bestFit="1" customWidth="1"/>
    <col min="769" max="769" width="18.5546875" style="1" bestFit="1" customWidth="1"/>
    <col min="770" max="770" width="17" style="1" bestFit="1" customWidth="1"/>
    <col min="771" max="771" width="17.5546875" style="1" bestFit="1" customWidth="1"/>
    <col min="772" max="1018" width="11.44140625" style="1"/>
    <col min="1019" max="1019" width="11" style="1" customWidth="1"/>
    <col min="1020" max="1020" width="18.5546875" style="1" customWidth="1"/>
    <col min="1021" max="1021" width="4.44140625" style="1" customWidth="1"/>
    <col min="1022" max="1022" width="71.33203125" style="1" customWidth="1"/>
    <col min="1023" max="1023" width="19.109375" style="1" customWidth="1"/>
    <col min="1024" max="1024" width="20.109375" style="1" bestFit="1" customWidth="1"/>
    <col min="1025" max="1025" width="18.5546875" style="1" bestFit="1" customWidth="1"/>
    <col min="1026" max="1026" width="17" style="1" bestFit="1" customWidth="1"/>
    <col min="1027" max="1027" width="17.5546875" style="1" bestFit="1" customWidth="1"/>
    <col min="1028" max="1274" width="11.44140625" style="1"/>
    <col min="1275" max="1275" width="11" style="1" customWidth="1"/>
    <col min="1276" max="1276" width="18.5546875" style="1" customWidth="1"/>
    <col min="1277" max="1277" width="4.44140625" style="1" customWidth="1"/>
    <col min="1278" max="1278" width="71.33203125" style="1" customWidth="1"/>
    <col min="1279" max="1279" width="19.109375" style="1" customWidth="1"/>
    <col min="1280" max="1280" width="20.109375" style="1" bestFit="1" customWidth="1"/>
    <col min="1281" max="1281" width="18.5546875" style="1" bestFit="1" customWidth="1"/>
    <col min="1282" max="1282" width="17" style="1" bestFit="1" customWidth="1"/>
    <col min="1283" max="1283" width="17.5546875" style="1" bestFit="1" customWidth="1"/>
    <col min="1284" max="1530" width="11.44140625" style="1"/>
    <col min="1531" max="1531" width="11" style="1" customWidth="1"/>
    <col min="1532" max="1532" width="18.5546875" style="1" customWidth="1"/>
    <col min="1533" max="1533" width="4.44140625" style="1" customWidth="1"/>
    <col min="1534" max="1534" width="71.33203125" style="1" customWidth="1"/>
    <col min="1535" max="1535" width="19.109375" style="1" customWidth="1"/>
    <col min="1536" max="1536" width="20.109375" style="1" bestFit="1" customWidth="1"/>
    <col min="1537" max="1537" width="18.5546875" style="1" bestFit="1" customWidth="1"/>
    <col min="1538" max="1538" width="17" style="1" bestFit="1" customWidth="1"/>
    <col min="1539" max="1539" width="17.5546875" style="1" bestFit="1" customWidth="1"/>
    <col min="1540" max="1786" width="11.44140625" style="1"/>
    <col min="1787" max="1787" width="11" style="1" customWidth="1"/>
    <col min="1788" max="1788" width="18.5546875" style="1" customWidth="1"/>
    <col min="1789" max="1789" width="4.44140625" style="1" customWidth="1"/>
    <col min="1790" max="1790" width="71.33203125" style="1" customWidth="1"/>
    <col min="1791" max="1791" width="19.109375" style="1" customWidth="1"/>
    <col min="1792" max="1792" width="20.109375" style="1" bestFit="1" customWidth="1"/>
    <col min="1793" max="1793" width="18.5546875" style="1" bestFit="1" customWidth="1"/>
    <col min="1794" max="1794" width="17" style="1" bestFit="1" customWidth="1"/>
    <col min="1795" max="1795" width="17.5546875" style="1" bestFit="1" customWidth="1"/>
    <col min="1796" max="2042" width="11.44140625" style="1"/>
    <col min="2043" max="2043" width="11" style="1" customWidth="1"/>
    <col min="2044" max="2044" width="18.5546875" style="1" customWidth="1"/>
    <col min="2045" max="2045" width="4.44140625" style="1" customWidth="1"/>
    <col min="2046" max="2046" width="71.33203125" style="1" customWidth="1"/>
    <col min="2047" max="2047" width="19.109375" style="1" customWidth="1"/>
    <col min="2048" max="2048" width="20.109375" style="1" bestFit="1" customWidth="1"/>
    <col min="2049" max="2049" width="18.5546875" style="1" bestFit="1" customWidth="1"/>
    <col min="2050" max="2050" width="17" style="1" bestFit="1" customWidth="1"/>
    <col min="2051" max="2051" width="17.5546875" style="1" bestFit="1" customWidth="1"/>
    <col min="2052" max="2298" width="11.44140625" style="1"/>
    <col min="2299" max="2299" width="11" style="1" customWidth="1"/>
    <col min="2300" max="2300" width="18.5546875" style="1" customWidth="1"/>
    <col min="2301" max="2301" width="4.44140625" style="1" customWidth="1"/>
    <col min="2302" max="2302" width="71.33203125" style="1" customWidth="1"/>
    <col min="2303" max="2303" width="19.109375" style="1" customWidth="1"/>
    <col min="2304" max="2304" width="20.109375" style="1" bestFit="1" customWidth="1"/>
    <col min="2305" max="2305" width="18.5546875" style="1" bestFit="1" customWidth="1"/>
    <col min="2306" max="2306" width="17" style="1" bestFit="1" customWidth="1"/>
    <col min="2307" max="2307" width="17.5546875" style="1" bestFit="1" customWidth="1"/>
    <col min="2308" max="2554" width="11.44140625" style="1"/>
    <col min="2555" max="2555" width="11" style="1" customWidth="1"/>
    <col min="2556" max="2556" width="18.5546875" style="1" customWidth="1"/>
    <col min="2557" max="2557" width="4.44140625" style="1" customWidth="1"/>
    <col min="2558" max="2558" width="71.33203125" style="1" customWidth="1"/>
    <col min="2559" max="2559" width="19.109375" style="1" customWidth="1"/>
    <col min="2560" max="2560" width="20.109375" style="1" bestFit="1" customWidth="1"/>
    <col min="2561" max="2561" width="18.5546875" style="1" bestFit="1" customWidth="1"/>
    <col min="2562" max="2562" width="17" style="1" bestFit="1" customWidth="1"/>
    <col min="2563" max="2563" width="17.5546875" style="1" bestFit="1" customWidth="1"/>
    <col min="2564" max="2810" width="11.44140625" style="1"/>
    <col min="2811" max="2811" width="11" style="1" customWidth="1"/>
    <col min="2812" max="2812" width="18.5546875" style="1" customWidth="1"/>
    <col min="2813" max="2813" width="4.44140625" style="1" customWidth="1"/>
    <col min="2814" max="2814" width="71.33203125" style="1" customWidth="1"/>
    <col min="2815" max="2815" width="19.109375" style="1" customWidth="1"/>
    <col min="2816" max="2816" width="20.109375" style="1" bestFit="1" customWidth="1"/>
    <col min="2817" max="2817" width="18.5546875" style="1" bestFit="1" customWidth="1"/>
    <col min="2818" max="2818" width="17" style="1" bestFit="1" customWidth="1"/>
    <col min="2819" max="2819" width="17.5546875" style="1" bestFit="1" customWidth="1"/>
    <col min="2820" max="3066" width="11.44140625" style="1"/>
    <col min="3067" max="3067" width="11" style="1" customWidth="1"/>
    <col min="3068" max="3068" width="18.5546875" style="1" customWidth="1"/>
    <col min="3069" max="3069" width="4.44140625" style="1" customWidth="1"/>
    <col min="3070" max="3070" width="71.33203125" style="1" customWidth="1"/>
    <col min="3071" max="3071" width="19.109375" style="1" customWidth="1"/>
    <col min="3072" max="3072" width="20.109375" style="1" bestFit="1" customWidth="1"/>
    <col min="3073" max="3073" width="18.5546875" style="1" bestFit="1" customWidth="1"/>
    <col min="3074" max="3074" width="17" style="1" bestFit="1" customWidth="1"/>
    <col min="3075" max="3075" width="17.5546875" style="1" bestFit="1" customWidth="1"/>
    <col min="3076" max="3322" width="11.44140625" style="1"/>
    <col min="3323" max="3323" width="11" style="1" customWidth="1"/>
    <col min="3324" max="3324" width="18.5546875" style="1" customWidth="1"/>
    <col min="3325" max="3325" width="4.44140625" style="1" customWidth="1"/>
    <col min="3326" max="3326" width="71.33203125" style="1" customWidth="1"/>
    <col min="3327" max="3327" width="19.109375" style="1" customWidth="1"/>
    <col min="3328" max="3328" width="20.109375" style="1" bestFit="1" customWidth="1"/>
    <col min="3329" max="3329" width="18.5546875" style="1" bestFit="1" customWidth="1"/>
    <col min="3330" max="3330" width="17" style="1" bestFit="1" customWidth="1"/>
    <col min="3331" max="3331" width="17.5546875" style="1" bestFit="1" customWidth="1"/>
    <col min="3332" max="3578" width="11.44140625" style="1"/>
    <col min="3579" max="3579" width="11" style="1" customWidth="1"/>
    <col min="3580" max="3580" width="18.5546875" style="1" customWidth="1"/>
    <col min="3581" max="3581" width="4.44140625" style="1" customWidth="1"/>
    <col min="3582" max="3582" width="71.33203125" style="1" customWidth="1"/>
    <col min="3583" max="3583" width="19.109375" style="1" customWidth="1"/>
    <col min="3584" max="3584" width="20.109375" style="1" bestFit="1" customWidth="1"/>
    <col min="3585" max="3585" width="18.5546875" style="1" bestFit="1" customWidth="1"/>
    <col min="3586" max="3586" width="17" style="1" bestFit="1" customWidth="1"/>
    <col min="3587" max="3587" width="17.5546875" style="1" bestFit="1" customWidth="1"/>
    <col min="3588" max="3834" width="11.44140625" style="1"/>
    <col min="3835" max="3835" width="11" style="1" customWidth="1"/>
    <col min="3836" max="3836" width="18.5546875" style="1" customWidth="1"/>
    <col min="3837" max="3837" width="4.44140625" style="1" customWidth="1"/>
    <col min="3838" max="3838" width="71.33203125" style="1" customWidth="1"/>
    <col min="3839" max="3839" width="19.109375" style="1" customWidth="1"/>
    <col min="3840" max="3840" width="20.109375" style="1" bestFit="1" customWidth="1"/>
    <col min="3841" max="3841" width="18.5546875" style="1" bestFit="1" customWidth="1"/>
    <col min="3842" max="3842" width="17" style="1" bestFit="1" customWidth="1"/>
    <col min="3843" max="3843" width="17.5546875" style="1" bestFit="1" customWidth="1"/>
    <col min="3844" max="4090" width="11.44140625" style="1"/>
    <col min="4091" max="4091" width="11" style="1" customWidth="1"/>
    <col min="4092" max="4092" width="18.5546875" style="1" customWidth="1"/>
    <col min="4093" max="4093" width="4.44140625" style="1" customWidth="1"/>
    <col min="4094" max="4094" width="71.33203125" style="1" customWidth="1"/>
    <col min="4095" max="4095" width="19.109375" style="1" customWidth="1"/>
    <col min="4096" max="4096" width="20.109375" style="1" bestFit="1" customWidth="1"/>
    <col min="4097" max="4097" width="18.5546875" style="1" bestFit="1" customWidth="1"/>
    <col min="4098" max="4098" width="17" style="1" bestFit="1" customWidth="1"/>
    <col min="4099" max="4099" width="17.5546875" style="1" bestFit="1" customWidth="1"/>
    <col min="4100" max="4346" width="11.44140625" style="1"/>
    <col min="4347" max="4347" width="11" style="1" customWidth="1"/>
    <col min="4348" max="4348" width="18.5546875" style="1" customWidth="1"/>
    <col min="4349" max="4349" width="4.44140625" style="1" customWidth="1"/>
    <col min="4350" max="4350" width="71.33203125" style="1" customWidth="1"/>
    <col min="4351" max="4351" width="19.109375" style="1" customWidth="1"/>
    <col min="4352" max="4352" width="20.109375" style="1" bestFit="1" customWidth="1"/>
    <col min="4353" max="4353" width="18.5546875" style="1" bestFit="1" customWidth="1"/>
    <col min="4354" max="4354" width="17" style="1" bestFit="1" customWidth="1"/>
    <col min="4355" max="4355" width="17.5546875" style="1" bestFit="1" customWidth="1"/>
    <col min="4356" max="4602" width="11.44140625" style="1"/>
    <col min="4603" max="4603" width="11" style="1" customWidth="1"/>
    <col min="4604" max="4604" width="18.5546875" style="1" customWidth="1"/>
    <col min="4605" max="4605" width="4.44140625" style="1" customWidth="1"/>
    <col min="4606" max="4606" width="71.33203125" style="1" customWidth="1"/>
    <col min="4607" max="4607" width="19.109375" style="1" customWidth="1"/>
    <col min="4608" max="4608" width="20.109375" style="1" bestFit="1" customWidth="1"/>
    <col min="4609" max="4609" width="18.5546875" style="1" bestFit="1" customWidth="1"/>
    <col min="4610" max="4610" width="17" style="1" bestFit="1" customWidth="1"/>
    <col min="4611" max="4611" width="17.5546875" style="1" bestFit="1" customWidth="1"/>
    <col min="4612" max="4858" width="11.44140625" style="1"/>
    <col min="4859" max="4859" width="11" style="1" customWidth="1"/>
    <col min="4860" max="4860" width="18.5546875" style="1" customWidth="1"/>
    <col min="4861" max="4861" width="4.44140625" style="1" customWidth="1"/>
    <col min="4862" max="4862" width="71.33203125" style="1" customWidth="1"/>
    <col min="4863" max="4863" width="19.109375" style="1" customWidth="1"/>
    <col min="4864" max="4864" width="20.109375" style="1" bestFit="1" customWidth="1"/>
    <col min="4865" max="4865" width="18.5546875" style="1" bestFit="1" customWidth="1"/>
    <col min="4866" max="4866" width="17" style="1" bestFit="1" customWidth="1"/>
    <col min="4867" max="4867" width="17.5546875" style="1" bestFit="1" customWidth="1"/>
    <col min="4868" max="5114" width="11.44140625" style="1"/>
    <col min="5115" max="5115" width="11" style="1" customWidth="1"/>
    <col min="5116" max="5116" width="18.5546875" style="1" customWidth="1"/>
    <col min="5117" max="5117" width="4.44140625" style="1" customWidth="1"/>
    <col min="5118" max="5118" width="71.33203125" style="1" customWidth="1"/>
    <col min="5119" max="5119" width="19.109375" style="1" customWidth="1"/>
    <col min="5120" max="5120" width="20.109375" style="1" bestFit="1" customWidth="1"/>
    <col min="5121" max="5121" width="18.5546875" style="1" bestFit="1" customWidth="1"/>
    <col min="5122" max="5122" width="17" style="1" bestFit="1" customWidth="1"/>
    <col min="5123" max="5123" width="17.5546875" style="1" bestFit="1" customWidth="1"/>
    <col min="5124" max="5370" width="11.44140625" style="1"/>
    <col min="5371" max="5371" width="11" style="1" customWidth="1"/>
    <col min="5372" max="5372" width="18.5546875" style="1" customWidth="1"/>
    <col min="5373" max="5373" width="4.44140625" style="1" customWidth="1"/>
    <col min="5374" max="5374" width="71.33203125" style="1" customWidth="1"/>
    <col min="5375" max="5375" width="19.109375" style="1" customWidth="1"/>
    <col min="5376" max="5376" width="20.109375" style="1" bestFit="1" customWidth="1"/>
    <col min="5377" max="5377" width="18.5546875" style="1" bestFit="1" customWidth="1"/>
    <col min="5378" max="5378" width="17" style="1" bestFit="1" customWidth="1"/>
    <col min="5379" max="5379" width="17.5546875" style="1" bestFit="1" customWidth="1"/>
    <col min="5380" max="5626" width="11.44140625" style="1"/>
    <col min="5627" max="5627" width="11" style="1" customWidth="1"/>
    <col min="5628" max="5628" width="18.5546875" style="1" customWidth="1"/>
    <col min="5629" max="5629" width="4.44140625" style="1" customWidth="1"/>
    <col min="5630" max="5630" width="71.33203125" style="1" customWidth="1"/>
    <col min="5631" max="5631" width="19.109375" style="1" customWidth="1"/>
    <col min="5632" max="5632" width="20.109375" style="1" bestFit="1" customWidth="1"/>
    <col min="5633" max="5633" width="18.5546875" style="1" bestFit="1" customWidth="1"/>
    <col min="5634" max="5634" width="17" style="1" bestFit="1" customWidth="1"/>
    <col min="5635" max="5635" width="17.5546875" style="1" bestFit="1" customWidth="1"/>
    <col min="5636" max="5882" width="11.44140625" style="1"/>
    <col min="5883" max="5883" width="11" style="1" customWidth="1"/>
    <col min="5884" max="5884" width="18.5546875" style="1" customWidth="1"/>
    <col min="5885" max="5885" width="4.44140625" style="1" customWidth="1"/>
    <col min="5886" max="5886" width="71.33203125" style="1" customWidth="1"/>
    <col min="5887" max="5887" width="19.109375" style="1" customWidth="1"/>
    <col min="5888" max="5888" width="20.109375" style="1" bestFit="1" customWidth="1"/>
    <col min="5889" max="5889" width="18.5546875" style="1" bestFit="1" customWidth="1"/>
    <col min="5890" max="5890" width="17" style="1" bestFit="1" customWidth="1"/>
    <col min="5891" max="5891" width="17.5546875" style="1" bestFit="1" customWidth="1"/>
    <col min="5892" max="6138" width="11.44140625" style="1"/>
    <col min="6139" max="6139" width="11" style="1" customWidth="1"/>
    <col min="6140" max="6140" width="18.5546875" style="1" customWidth="1"/>
    <col min="6141" max="6141" width="4.44140625" style="1" customWidth="1"/>
    <col min="6142" max="6142" width="71.33203125" style="1" customWidth="1"/>
    <col min="6143" max="6143" width="19.109375" style="1" customWidth="1"/>
    <col min="6144" max="6144" width="20.109375" style="1" bestFit="1" customWidth="1"/>
    <col min="6145" max="6145" width="18.5546875" style="1" bestFit="1" customWidth="1"/>
    <col min="6146" max="6146" width="17" style="1" bestFit="1" customWidth="1"/>
    <col min="6147" max="6147" width="17.5546875" style="1" bestFit="1" customWidth="1"/>
    <col min="6148" max="6394" width="11.44140625" style="1"/>
    <col min="6395" max="6395" width="11" style="1" customWidth="1"/>
    <col min="6396" max="6396" width="18.5546875" style="1" customWidth="1"/>
    <col min="6397" max="6397" width="4.44140625" style="1" customWidth="1"/>
    <col min="6398" max="6398" width="71.33203125" style="1" customWidth="1"/>
    <col min="6399" max="6399" width="19.109375" style="1" customWidth="1"/>
    <col min="6400" max="6400" width="20.109375" style="1" bestFit="1" customWidth="1"/>
    <col min="6401" max="6401" width="18.5546875" style="1" bestFit="1" customWidth="1"/>
    <col min="6402" max="6402" width="17" style="1" bestFit="1" customWidth="1"/>
    <col min="6403" max="6403" width="17.5546875" style="1" bestFit="1" customWidth="1"/>
    <col min="6404" max="6650" width="11.44140625" style="1"/>
    <col min="6651" max="6651" width="11" style="1" customWidth="1"/>
    <col min="6652" max="6652" width="18.5546875" style="1" customWidth="1"/>
    <col min="6653" max="6653" width="4.44140625" style="1" customWidth="1"/>
    <col min="6654" max="6654" width="71.33203125" style="1" customWidth="1"/>
    <col min="6655" max="6655" width="19.109375" style="1" customWidth="1"/>
    <col min="6656" max="6656" width="20.109375" style="1" bestFit="1" customWidth="1"/>
    <col min="6657" max="6657" width="18.5546875" style="1" bestFit="1" customWidth="1"/>
    <col min="6658" max="6658" width="17" style="1" bestFit="1" customWidth="1"/>
    <col min="6659" max="6659" width="17.5546875" style="1" bestFit="1" customWidth="1"/>
    <col min="6660" max="6906" width="11.44140625" style="1"/>
    <col min="6907" max="6907" width="11" style="1" customWidth="1"/>
    <col min="6908" max="6908" width="18.5546875" style="1" customWidth="1"/>
    <col min="6909" max="6909" width="4.44140625" style="1" customWidth="1"/>
    <col min="6910" max="6910" width="71.33203125" style="1" customWidth="1"/>
    <col min="6911" max="6911" width="19.109375" style="1" customWidth="1"/>
    <col min="6912" max="6912" width="20.109375" style="1" bestFit="1" customWidth="1"/>
    <col min="6913" max="6913" width="18.5546875" style="1" bestFit="1" customWidth="1"/>
    <col min="6914" max="6914" width="17" style="1" bestFit="1" customWidth="1"/>
    <col min="6915" max="6915" width="17.5546875" style="1" bestFit="1" customWidth="1"/>
    <col min="6916" max="7162" width="11.44140625" style="1"/>
    <col min="7163" max="7163" width="11" style="1" customWidth="1"/>
    <col min="7164" max="7164" width="18.5546875" style="1" customWidth="1"/>
    <col min="7165" max="7165" width="4.44140625" style="1" customWidth="1"/>
    <col min="7166" max="7166" width="71.33203125" style="1" customWidth="1"/>
    <col min="7167" max="7167" width="19.109375" style="1" customWidth="1"/>
    <col min="7168" max="7168" width="20.109375" style="1" bestFit="1" customWidth="1"/>
    <col min="7169" max="7169" width="18.5546875" style="1" bestFit="1" customWidth="1"/>
    <col min="7170" max="7170" width="17" style="1" bestFit="1" customWidth="1"/>
    <col min="7171" max="7171" width="17.5546875" style="1" bestFit="1" customWidth="1"/>
    <col min="7172" max="7418" width="11.44140625" style="1"/>
    <col min="7419" max="7419" width="11" style="1" customWidth="1"/>
    <col min="7420" max="7420" width="18.5546875" style="1" customWidth="1"/>
    <col min="7421" max="7421" width="4.44140625" style="1" customWidth="1"/>
    <col min="7422" max="7422" width="71.33203125" style="1" customWidth="1"/>
    <col min="7423" max="7423" width="19.109375" style="1" customWidth="1"/>
    <col min="7424" max="7424" width="20.109375" style="1" bestFit="1" customWidth="1"/>
    <col min="7425" max="7425" width="18.5546875" style="1" bestFit="1" customWidth="1"/>
    <col min="7426" max="7426" width="17" style="1" bestFit="1" customWidth="1"/>
    <col min="7427" max="7427" width="17.5546875" style="1" bestFit="1" customWidth="1"/>
    <col min="7428" max="7674" width="11.44140625" style="1"/>
    <col min="7675" max="7675" width="11" style="1" customWidth="1"/>
    <col min="7676" max="7676" width="18.5546875" style="1" customWidth="1"/>
    <col min="7677" max="7677" width="4.44140625" style="1" customWidth="1"/>
    <col min="7678" max="7678" width="71.33203125" style="1" customWidth="1"/>
    <col min="7679" max="7679" width="19.109375" style="1" customWidth="1"/>
    <col min="7680" max="7680" width="20.109375" style="1" bestFit="1" customWidth="1"/>
    <col min="7681" max="7681" width="18.5546875" style="1" bestFit="1" customWidth="1"/>
    <col min="7682" max="7682" width="17" style="1" bestFit="1" customWidth="1"/>
    <col min="7683" max="7683" width="17.5546875" style="1" bestFit="1" customWidth="1"/>
    <col min="7684" max="7930" width="11.44140625" style="1"/>
    <col min="7931" max="7931" width="11" style="1" customWidth="1"/>
    <col min="7932" max="7932" width="18.5546875" style="1" customWidth="1"/>
    <col min="7933" max="7933" width="4.44140625" style="1" customWidth="1"/>
    <col min="7934" max="7934" width="71.33203125" style="1" customWidth="1"/>
    <col min="7935" max="7935" width="19.109375" style="1" customWidth="1"/>
    <col min="7936" max="7936" width="20.109375" style="1" bestFit="1" customWidth="1"/>
    <col min="7937" max="7937" width="18.5546875" style="1" bestFit="1" customWidth="1"/>
    <col min="7938" max="7938" width="17" style="1" bestFit="1" customWidth="1"/>
    <col min="7939" max="7939" width="17.5546875" style="1" bestFit="1" customWidth="1"/>
    <col min="7940" max="8186" width="11.44140625" style="1"/>
    <col min="8187" max="8187" width="11" style="1" customWidth="1"/>
    <col min="8188" max="8188" width="18.5546875" style="1" customWidth="1"/>
    <col min="8189" max="8189" width="4.44140625" style="1" customWidth="1"/>
    <col min="8190" max="8190" width="71.33203125" style="1" customWidth="1"/>
    <col min="8191" max="8191" width="19.109375" style="1" customWidth="1"/>
    <col min="8192" max="8192" width="20.109375" style="1" bestFit="1" customWidth="1"/>
    <col min="8193" max="8193" width="18.5546875" style="1" bestFit="1" customWidth="1"/>
    <col min="8194" max="8194" width="17" style="1" bestFit="1" customWidth="1"/>
    <col min="8195" max="8195" width="17.5546875" style="1" bestFit="1" customWidth="1"/>
    <col min="8196" max="8442" width="11.44140625" style="1"/>
    <col min="8443" max="8443" width="11" style="1" customWidth="1"/>
    <col min="8444" max="8444" width="18.5546875" style="1" customWidth="1"/>
    <col min="8445" max="8445" width="4.44140625" style="1" customWidth="1"/>
    <col min="8446" max="8446" width="71.33203125" style="1" customWidth="1"/>
    <col min="8447" max="8447" width="19.109375" style="1" customWidth="1"/>
    <col min="8448" max="8448" width="20.109375" style="1" bestFit="1" customWidth="1"/>
    <col min="8449" max="8449" width="18.5546875" style="1" bestFit="1" customWidth="1"/>
    <col min="8450" max="8450" width="17" style="1" bestFit="1" customWidth="1"/>
    <col min="8451" max="8451" width="17.5546875" style="1" bestFit="1" customWidth="1"/>
    <col min="8452" max="8698" width="11.44140625" style="1"/>
    <col min="8699" max="8699" width="11" style="1" customWidth="1"/>
    <col min="8700" max="8700" width="18.5546875" style="1" customWidth="1"/>
    <col min="8701" max="8701" width="4.44140625" style="1" customWidth="1"/>
    <col min="8702" max="8702" width="71.33203125" style="1" customWidth="1"/>
    <col min="8703" max="8703" width="19.109375" style="1" customWidth="1"/>
    <col min="8704" max="8704" width="20.109375" style="1" bestFit="1" customWidth="1"/>
    <col min="8705" max="8705" width="18.5546875" style="1" bestFit="1" customWidth="1"/>
    <col min="8706" max="8706" width="17" style="1" bestFit="1" customWidth="1"/>
    <col min="8707" max="8707" width="17.5546875" style="1" bestFit="1" customWidth="1"/>
    <col min="8708" max="8954" width="11.44140625" style="1"/>
    <col min="8955" max="8955" width="11" style="1" customWidth="1"/>
    <col min="8956" max="8956" width="18.5546875" style="1" customWidth="1"/>
    <col min="8957" max="8957" width="4.44140625" style="1" customWidth="1"/>
    <col min="8958" max="8958" width="71.33203125" style="1" customWidth="1"/>
    <col min="8959" max="8959" width="19.109375" style="1" customWidth="1"/>
    <col min="8960" max="8960" width="20.109375" style="1" bestFit="1" customWidth="1"/>
    <col min="8961" max="8961" width="18.5546875" style="1" bestFit="1" customWidth="1"/>
    <col min="8962" max="8962" width="17" style="1" bestFit="1" customWidth="1"/>
    <col min="8963" max="8963" width="17.5546875" style="1" bestFit="1" customWidth="1"/>
    <col min="8964" max="9210" width="11.44140625" style="1"/>
    <col min="9211" max="9211" width="11" style="1" customWidth="1"/>
    <col min="9212" max="9212" width="18.5546875" style="1" customWidth="1"/>
    <col min="9213" max="9213" width="4.44140625" style="1" customWidth="1"/>
    <col min="9214" max="9214" width="71.33203125" style="1" customWidth="1"/>
    <col min="9215" max="9215" width="19.109375" style="1" customWidth="1"/>
    <col min="9216" max="9216" width="20.109375" style="1" bestFit="1" customWidth="1"/>
    <col min="9217" max="9217" width="18.5546875" style="1" bestFit="1" customWidth="1"/>
    <col min="9218" max="9218" width="17" style="1" bestFit="1" customWidth="1"/>
    <col min="9219" max="9219" width="17.5546875" style="1" bestFit="1" customWidth="1"/>
    <col min="9220" max="9466" width="11.44140625" style="1"/>
    <col min="9467" max="9467" width="11" style="1" customWidth="1"/>
    <col min="9468" max="9468" width="18.5546875" style="1" customWidth="1"/>
    <col min="9469" max="9469" width="4.44140625" style="1" customWidth="1"/>
    <col min="9470" max="9470" width="71.33203125" style="1" customWidth="1"/>
    <col min="9471" max="9471" width="19.109375" style="1" customWidth="1"/>
    <col min="9472" max="9472" width="20.109375" style="1" bestFit="1" customWidth="1"/>
    <col min="9473" max="9473" width="18.5546875" style="1" bestFit="1" customWidth="1"/>
    <col min="9474" max="9474" width="17" style="1" bestFit="1" customWidth="1"/>
    <col min="9475" max="9475" width="17.5546875" style="1" bestFit="1" customWidth="1"/>
    <col min="9476" max="9722" width="11.44140625" style="1"/>
    <col min="9723" max="9723" width="11" style="1" customWidth="1"/>
    <col min="9724" max="9724" width="18.5546875" style="1" customWidth="1"/>
    <col min="9725" max="9725" width="4.44140625" style="1" customWidth="1"/>
    <col min="9726" max="9726" width="71.33203125" style="1" customWidth="1"/>
    <col min="9727" max="9727" width="19.109375" style="1" customWidth="1"/>
    <col min="9728" max="9728" width="20.109375" style="1" bestFit="1" customWidth="1"/>
    <col min="9729" max="9729" width="18.5546875" style="1" bestFit="1" customWidth="1"/>
    <col min="9730" max="9730" width="17" style="1" bestFit="1" customWidth="1"/>
    <col min="9731" max="9731" width="17.5546875" style="1" bestFit="1" customWidth="1"/>
    <col min="9732" max="9978" width="11.44140625" style="1"/>
    <col min="9979" max="9979" width="11" style="1" customWidth="1"/>
    <col min="9980" max="9980" width="18.5546875" style="1" customWidth="1"/>
    <col min="9981" max="9981" width="4.44140625" style="1" customWidth="1"/>
    <col min="9982" max="9982" width="71.33203125" style="1" customWidth="1"/>
    <col min="9983" max="9983" width="19.109375" style="1" customWidth="1"/>
    <col min="9984" max="9984" width="20.109375" style="1" bestFit="1" customWidth="1"/>
    <col min="9985" max="9985" width="18.5546875" style="1" bestFit="1" customWidth="1"/>
    <col min="9986" max="9986" width="17" style="1" bestFit="1" customWidth="1"/>
    <col min="9987" max="9987" width="17.5546875" style="1" bestFit="1" customWidth="1"/>
    <col min="9988" max="10234" width="11.44140625" style="1"/>
    <col min="10235" max="10235" width="11" style="1" customWidth="1"/>
    <col min="10236" max="10236" width="18.5546875" style="1" customWidth="1"/>
    <col min="10237" max="10237" width="4.44140625" style="1" customWidth="1"/>
    <col min="10238" max="10238" width="71.33203125" style="1" customWidth="1"/>
    <col min="10239" max="10239" width="19.109375" style="1" customWidth="1"/>
    <col min="10240" max="10240" width="20.109375" style="1" bestFit="1" customWidth="1"/>
    <col min="10241" max="10241" width="18.5546875" style="1" bestFit="1" customWidth="1"/>
    <col min="10242" max="10242" width="17" style="1" bestFit="1" customWidth="1"/>
    <col min="10243" max="10243" width="17.5546875" style="1" bestFit="1" customWidth="1"/>
    <col min="10244" max="10490" width="11.44140625" style="1"/>
    <col min="10491" max="10491" width="11" style="1" customWidth="1"/>
    <col min="10492" max="10492" width="18.5546875" style="1" customWidth="1"/>
    <col min="10493" max="10493" width="4.44140625" style="1" customWidth="1"/>
    <col min="10494" max="10494" width="71.33203125" style="1" customWidth="1"/>
    <col min="10495" max="10495" width="19.109375" style="1" customWidth="1"/>
    <col min="10496" max="10496" width="20.109375" style="1" bestFit="1" customWidth="1"/>
    <col min="10497" max="10497" width="18.5546875" style="1" bestFit="1" customWidth="1"/>
    <col min="10498" max="10498" width="17" style="1" bestFit="1" customWidth="1"/>
    <col min="10499" max="10499" width="17.5546875" style="1" bestFit="1" customWidth="1"/>
    <col min="10500" max="10746" width="11.44140625" style="1"/>
    <col min="10747" max="10747" width="11" style="1" customWidth="1"/>
    <col min="10748" max="10748" width="18.5546875" style="1" customWidth="1"/>
    <col min="10749" max="10749" width="4.44140625" style="1" customWidth="1"/>
    <col min="10750" max="10750" width="71.33203125" style="1" customWidth="1"/>
    <col min="10751" max="10751" width="19.109375" style="1" customWidth="1"/>
    <col min="10752" max="10752" width="20.109375" style="1" bestFit="1" customWidth="1"/>
    <col min="10753" max="10753" width="18.5546875" style="1" bestFit="1" customWidth="1"/>
    <col min="10754" max="10754" width="17" style="1" bestFit="1" customWidth="1"/>
    <col min="10755" max="10755" width="17.5546875" style="1" bestFit="1" customWidth="1"/>
    <col min="10756" max="11002" width="11.44140625" style="1"/>
    <col min="11003" max="11003" width="11" style="1" customWidth="1"/>
    <col min="11004" max="11004" width="18.5546875" style="1" customWidth="1"/>
    <col min="11005" max="11005" width="4.44140625" style="1" customWidth="1"/>
    <col min="11006" max="11006" width="71.33203125" style="1" customWidth="1"/>
    <col min="11007" max="11007" width="19.109375" style="1" customWidth="1"/>
    <col min="11008" max="11008" width="20.109375" style="1" bestFit="1" customWidth="1"/>
    <col min="11009" max="11009" width="18.5546875" style="1" bestFit="1" customWidth="1"/>
    <col min="11010" max="11010" width="17" style="1" bestFit="1" customWidth="1"/>
    <col min="11011" max="11011" width="17.5546875" style="1" bestFit="1" customWidth="1"/>
    <col min="11012" max="11258" width="11.44140625" style="1"/>
    <col min="11259" max="11259" width="11" style="1" customWidth="1"/>
    <col min="11260" max="11260" width="18.5546875" style="1" customWidth="1"/>
    <col min="11261" max="11261" width="4.44140625" style="1" customWidth="1"/>
    <col min="11262" max="11262" width="71.33203125" style="1" customWidth="1"/>
    <col min="11263" max="11263" width="19.109375" style="1" customWidth="1"/>
    <col min="11264" max="11264" width="20.109375" style="1" bestFit="1" customWidth="1"/>
    <col min="11265" max="11265" width="18.5546875" style="1" bestFit="1" customWidth="1"/>
    <col min="11266" max="11266" width="17" style="1" bestFit="1" customWidth="1"/>
    <col min="11267" max="11267" width="17.5546875" style="1" bestFit="1" customWidth="1"/>
    <col min="11268" max="11514" width="11.44140625" style="1"/>
    <col min="11515" max="11515" width="11" style="1" customWidth="1"/>
    <col min="11516" max="11516" width="18.5546875" style="1" customWidth="1"/>
    <col min="11517" max="11517" width="4.44140625" style="1" customWidth="1"/>
    <col min="11518" max="11518" width="71.33203125" style="1" customWidth="1"/>
    <col min="11519" max="11519" width="19.109375" style="1" customWidth="1"/>
    <col min="11520" max="11520" width="20.109375" style="1" bestFit="1" customWidth="1"/>
    <col min="11521" max="11521" width="18.5546875" style="1" bestFit="1" customWidth="1"/>
    <col min="11522" max="11522" width="17" style="1" bestFit="1" customWidth="1"/>
    <col min="11523" max="11523" width="17.5546875" style="1" bestFit="1" customWidth="1"/>
    <col min="11524" max="11770" width="11.44140625" style="1"/>
    <col min="11771" max="11771" width="11" style="1" customWidth="1"/>
    <col min="11772" max="11772" width="18.5546875" style="1" customWidth="1"/>
    <col min="11773" max="11773" width="4.44140625" style="1" customWidth="1"/>
    <col min="11774" max="11774" width="71.33203125" style="1" customWidth="1"/>
    <col min="11775" max="11775" width="19.109375" style="1" customWidth="1"/>
    <col min="11776" max="11776" width="20.109375" style="1" bestFit="1" customWidth="1"/>
    <col min="11777" max="11777" width="18.5546875" style="1" bestFit="1" customWidth="1"/>
    <col min="11778" max="11778" width="17" style="1" bestFit="1" customWidth="1"/>
    <col min="11779" max="11779" width="17.5546875" style="1" bestFit="1" customWidth="1"/>
    <col min="11780" max="12026" width="11.44140625" style="1"/>
    <col min="12027" max="12027" width="11" style="1" customWidth="1"/>
    <col min="12028" max="12028" width="18.5546875" style="1" customWidth="1"/>
    <col min="12029" max="12029" width="4.44140625" style="1" customWidth="1"/>
    <col min="12030" max="12030" width="71.33203125" style="1" customWidth="1"/>
    <col min="12031" max="12031" width="19.109375" style="1" customWidth="1"/>
    <col min="12032" max="12032" width="20.109375" style="1" bestFit="1" customWidth="1"/>
    <col min="12033" max="12033" width="18.5546875" style="1" bestFit="1" customWidth="1"/>
    <col min="12034" max="12034" width="17" style="1" bestFit="1" customWidth="1"/>
    <col min="12035" max="12035" width="17.5546875" style="1" bestFit="1" customWidth="1"/>
    <col min="12036" max="12282" width="11.44140625" style="1"/>
    <col min="12283" max="12283" width="11" style="1" customWidth="1"/>
    <col min="12284" max="12284" width="18.5546875" style="1" customWidth="1"/>
    <col min="12285" max="12285" width="4.44140625" style="1" customWidth="1"/>
    <col min="12286" max="12286" width="71.33203125" style="1" customWidth="1"/>
    <col min="12287" max="12287" width="19.109375" style="1" customWidth="1"/>
    <col min="12288" max="12288" width="20.109375" style="1" bestFit="1" customWidth="1"/>
    <col min="12289" max="12289" width="18.5546875" style="1" bestFit="1" customWidth="1"/>
    <col min="12290" max="12290" width="17" style="1" bestFit="1" customWidth="1"/>
    <col min="12291" max="12291" width="17.5546875" style="1" bestFit="1" customWidth="1"/>
    <col min="12292" max="12538" width="11.44140625" style="1"/>
    <col min="12539" max="12539" width="11" style="1" customWidth="1"/>
    <col min="12540" max="12540" width="18.5546875" style="1" customWidth="1"/>
    <col min="12541" max="12541" width="4.44140625" style="1" customWidth="1"/>
    <col min="12542" max="12542" width="71.33203125" style="1" customWidth="1"/>
    <col min="12543" max="12543" width="19.109375" style="1" customWidth="1"/>
    <col min="12544" max="12544" width="20.109375" style="1" bestFit="1" customWidth="1"/>
    <col min="12545" max="12545" width="18.5546875" style="1" bestFit="1" customWidth="1"/>
    <col min="12546" max="12546" width="17" style="1" bestFit="1" customWidth="1"/>
    <col min="12547" max="12547" width="17.5546875" style="1" bestFit="1" customWidth="1"/>
    <col min="12548" max="12794" width="11.44140625" style="1"/>
    <col min="12795" max="12795" width="11" style="1" customWidth="1"/>
    <col min="12796" max="12796" width="18.5546875" style="1" customWidth="1"/>
    <col min="12797" max="12797" width="4.44140625" style="1" customWidth="1"/>
    <col min="12798" max="12798" width="71.33203125" style="1" customWidth="1"/>
    <col min="12799" max="12799" width="19.109375" style="1" customWidth="1"/>
    <col min="12800" max="12800" width="20.109375" style="1" bestFit="1" customWidth="1"/>
    <col min="12801" max="12801" width="18.5546875" style="1" bestFit="1" customWidth="1"/>
    <col min="12802" max="12802" width="17" style="1" bestFit="1" customWidth="1"/>
    <col min="12803" max="12803" width="17.5546875" style="1" bestFit="1" customWidth="1"/>
    <col min="12804" max="13050" width="11.44140625" style="1"/>
    <col min="13051" max="13051" width="11" style="1" customWidth="1"/>
    <col min="13052" max="13052" width="18.5546875" style="1" customWidth="1"/>
    <col min="13053" max="13053" width="4.44140625" style="1" customWidth="1"/>
    <col min="13054" max="13054" width="71.33203125" style="1" customWidth="1"/>
    <col min="13055" max="13055" width="19.109375" style="1" customWidth="1"/>
    <col min="13056" max="13056" width="20.109375" style="1" bestFit="1" customWidth="1"/>
    <col min="13057" max="13057" width="18.5546875" style="1" bestFit="1" customWidth="1"/>
    <col min="13058" max="13058" width="17" style="1" bestFit="1" customWidth="1"/>
    <col min="13059" max="13059" width="17.5546875" style="1" bestFit="1" customWidth="1"/>
    <col min="13060" max="13306" width="11.44140625" style="1"/>
    <col min="13307" max="13307" width="11" style="1" customWidth="1"/>
    <col min="13308" max="13308" width="18.5546875" style="1" customWidth="1"/>
    <col min="13309" max="13309" width="4.44140625" style="1" customWidth="1"/>
    <col min="13310" max="13310" width="71.33203125" style="1" customWidth="1"/>
    <col min="13311" max="13311" width="19.109375" style="1" customWidth="1"/>
    <col min="13312" max="13312" width="20.109375" style="1" bestFit="1" customWidth="1"/>
    <col min="13313" max="13313" width="18.5546875" style="1" bestFit="1" customWidth="1"/>
    <col min="13314" max="13314" width="17" style="1" bestFit="1" customWidth="1"/>
    <col min="13315" max="13315" width="17.5546875" style="1" bestFit="1" customWidth="1"/>
    <col min="13316" max="13562" width="11.44140625" style="1"/>
    <col min="13563" max="13563" width="11" style="1" customWidth="1"/>
    <col min="13564" max="13564" width="18.5546875" style="1" customWidth="1"/>
    <col min="13565" max="13565" width="4.44140625" style="1" customWidth="1"/>
    <col min="13566" max="13566" width="71.33203125" style="1" customWidth="1"/>
    <col min="13567" max="13567" width="19.109375" style="1" customWidth="1"/>
    <col min="13568" max="13568" width="20.109375" style="1" bestFit="1" customWidth="1"/>
    <col min="13569" max="13569" width="18.5546875" style="1" bestFit="1" customWidth="1"/>
    <col min="13570" max="13570" width="17" style="1" bestFit="1" customWidth="1"/>
    <col min="13571" max="13571" width="17.5546875" style="1" bestFit="1" customWidth="1"/>
    <col min="13572" max="13818" width="11.44140625" style="1"/>
    <col min="13819" max="13819" width="11" style="1" customWidth="1"/>
    <col min="13820" max="13820" width="18.5546875" style="1" customWidth="1"/>
    <col min="13821" max="13821" width="4.44140625" style="1" customWidth="1"/>
    <col min="13822" max="13822" width="71.33203125" style="1" customWidth="1"/>
    <col min="13823" max="13823" width="19.109375" style="1" customWidth="1"/>
    <col min="13824" max="13824" width="20.109375" style="1" bestFit="1" customWidth="1"/>
    <col min="13825" max="13825" width="18.5546875" style="1" bestFit="1" customWidth="1"/>
    <col min="13826" max="13826" width="17" style="1" bestFit="1" customWidth="1"/>
    <col min="13827" max="13827" width="17.5546875" style="1" bestFit="1" customWidth="1"/>
    <col min="13828" max="14074" width="11.44140625" style="1"/>
    <col min="14075" max="14075" width="11" style="1" customWidth="1"/>
    <col min="14076" max="14076" width="18.5546875" style="1" customWidth="1"/>
    <col min="14077" max="14077" width="4.44140625" style="1" customWidth="1"/>
    <col min="14078" max="14078" width="71.33203125" style="1" customWidth="1"/>
    <col min="14079" max="14079" width="19.109375" style="1" customWidth="1"/>
    <col min="14080" max="14080" width="20.109375" style="1" bestFit="1" customWidth="1"/>
    <col min="14081" max="14081" width="18.5546875" style="1" bestFit="1" customWidth="1"/>
    <col min="14082" max="14082" width="17" style="1" bestFit="1" customWidth="1"/>
    <col min="14083" max="14083" width="17.5546875" style="1" bestFit="1" customWidth="1"/>
    <col min="14084" max="14330" width="11.44140625" style="1"/>
    <col min="14331" max="14331" width="11" style="1" customWidth="1"/>
    <col min="14332" max="14332" width="18.5546875" style="1" customWidth="1"/>
    <col min="14333" max="14333" width="4.44140625" style="1" customWidth="1"/>
    <col min="14334" max="14334" width="71.33203125" style="1" customWidth="1"/>
    <col min="14335" max="14335" width="19.109375" style="1" customWidth="1"/>
    <col min="14336" max="14336" width="20.109375" style="1" bestFit="1" customWidth="1"/>
    <col min="14337" max="14337" width="18.5546875" style="1" bestFit="1" customWidth="1"/>
    <col min="14338" max="14338" width="17" style="1" bestFit="1" customWidth="1"/>
    <col min="14339" max="14339" width="17.5546875" style="1" bestFit="1" customWidth="1"/>
    <col min="14340" max="14586" width="11.44140625" style="1"/>
    <col min="14587" max="14587" width="11" style="1" customWidth="1"/>
    <col min="14588" max="14588" width="18.5546875" style="1" customWidth="1"/>
    <col min="14589" max="14589" width="4.44140625" style="1" customWidth="1"/>
    <col min="14590" max="14590" width="71.33203125" style="1" customWidth="1"/>
    <col min="14591" max="14591" width="19.109375" style="1" customWidth="1"/>
    <col min="14592" max="14592" width="20.109375" style="1" bestFit="1" customWidth="1"/>
    <col min="14593" max="14593" width="18.5546875" style="1" bestFit="1" customWidth="1"/>
    <col min="14594" max="14594" width="17" style="1" bestFit="1" customWidth="1"/>
    <col min="14595" max="14595" width="17.5546875" style="1" bestFit="1" customWidth="1"/>
    <col min="14596" max="14842" width="11.44140625" style="1"/>
    <col min="14843" max="14843" width="11" style="1" customWidth="1"/>
    <col min="14844" max="14844" width="18.5546875" style="1" customWidth="1"/>
    <col min="14845" max="14845" width="4.44140625" style="1" customWidth="1"/>
    <col min="14846" max="14846" width="71.33203125" style="1" customWidth="1"/>
    <col min="14847" max="14847" width="19.109375" style="1" customWidth="1"/>
    <col min="14848" max="14848" width="20.109375" style="1" bestFit="1" customWidth="1"/>
    <col min="14849" max="14849" width="18.5546875" style="1" bestFit="1" customWidth="1"/>
    <col min="14850" max="14850" width="17" style="1" bestFit="1" customWidth="1"/>
    <col min="14851" max="14851" width="17.5546875" style="1" bestFit="1" customWidth="1"/>
    <col min="14852" max="15098" width="11.44140625" style="1"/>
    <col min="15099" max="15099" width="11" style="1" customWidth="1"/>
    <col min="15100" max="15100" width="18.5546875" style="1" customWidth="1"/>
    <col min="15101" max="15101" width="4.44140625" style="1" customWidth="1"/>
    <col min="15102" max="15102" width="71.33203125" style="1" customWidth="1"/>
    <col min="15103" max="15103" width="19.109375" style="1" customWidth="1"/>
    <col min="15104" max="15104" width="20.109375" style="1" bestFit="1" customWidth="1"/>
    <col min="15105" max="15105" width="18.5546875" style="1" bestFit="1" customWidth="1"/>
    <col min="15106" max="15106" width="17" style="1" bestFit="1" customWidth="1"/>
    <col min="15107" max="15107" width="17.5546875" style="1" bestFit="1" customWidth="1"/>
    <col min="15108" max="15354" width="11.44140625" style="1"/>
    <col min="15355" max="15355" width="11" style="1" customWidth="1"/>
    <col min="15356" max="15356" width="18.5546875" style="1" customWidth="1"/>
    <col min="15357" max="15357" width="4.44140625" style="1" customWidth="1"/>
    <col min="15358" max="15358" width="71.33203125" style="1" customWidth="1"/>
    <col min="15359" max="15359" width="19.109375" style="1" customWidth="1"/>
    <col min="15360" max="15360" width="20.109375" style="1" bestFit="1" customWidth="1"/>
    <col min="15361" max="15361" width="18.5546875" style="1" bestFit="1" customWidth="1"/>
    <col min="15362" max="15362" width="17" style="1" bestFit="1" customWidth="1"/>
    <col min="15363" max="15363" width="17.5546875" style="1" bestFit="1" customWidth="1"/>
    <col min="15364" max="15610" width="11.44140625" style="1"/>
    <col min="15611" max="15611" width="11" style="1" customWidth="1"/>
    <col min="15612" max="15612" width="18.5546875" style="1" customWidth="1"/>
    <col min="15613" max="15613" width="4.44140625" style="1" customWidth="1"/>
    <col min="15614" max="15614" width="71.33203125" style="1" customWidth="1"/>
    <col min="15615" max="15615" width="19.109375" style="1" customWidth="1"/>
    <col min="15616" max="15616" width="20.109375" style="1" bestFit="1" customWidth="1"/>
    <col min="15617" max="15617" width="18.5546875" style="1" bestFit="1" customWidth="1"/>
    <col min="15618" max="15618" width="17" style="1" bestFit="1" customWidth="1"/>
    <col min="15619" max="15619" width="17.5546875" style="1" bestFit="1" customWidth="1"/>
    <col min="15620" max="15866" width="11.44140625" style="1"/>
    <col min="15867" max="15867" width="11" style="1" customWidth="1"/>
    <col min="15868" max="15868" width="18.5546875" style="1" customWidth="1"/>
    <col min="15869" max="15869" width="4.44140625" style="1" customWidth="1"/>
    <col min="15870" max="15870" width="71.33203125" style="1" customWidth="1"/>
    <col min="15871" max="15871" width="19.109375" style="1" customWidth="1"/>
    <col min="15872" max="15872" width="20.109375" style="1" bestFit="1" customWidth="1"/>
    <col min="15873" max="15873" width="18.5546875" style="1" bestFit="1" customWidth="1"/>
    <col min="15874" max="15874" width="17" style="1" bestFit="1" customWidth="1"/>
    <col min="15875" max="15875" width="17.5546875" style="1" bestFit="1" customWidth="1"/>
    <col min="15876" max="16122" width="11.44140625" style="1"/>
    <col min="16123" max="16123" width="11" style="1" customWidth="1"/>
    <col min="16124" max="16124" width="18.5546875" style="1" customWidth="1"/>
    <col min="16125" max="16125" width="4.44140625" style="1" customWidth="1"/>
    <col min="16126" max="16126" width="71.33203125" style="1" customWidth="1"/>
    <col min="16127" max="16127" width="19.109375" style="1" customWidth="1"/>
    <col min="16128" max="16128" width="20.109375" style="1" bestFit="1" customWidth="1"/>
    <col min="16129" max="16129" width="18.5546875" style="1" bestFit="1" customWidth="1"/>
    <col min="16130" max="16130" width="17" style="1" bestFit="1" customWidth="1"/>
    <col min="16131" max="16131" width="17.5546875" style="1" bestFit="1" customWidth="1"/>
    <col min="16132" max="16378" width="11.44140625" style="1"/>
    <col min="16379" max="16384" width="11.44140625" style="1" customWidth="1"/>
  </cols>
  <sheetData>
    <row r="2" spans="1:16" ht="15.6" x14ac:dyDescent="0.3">
      <c r="D2" s="62" t="s">
        <v>0</v>
      </c>
      <c r="E2" s="62"/>
      <c r="F2" s="62"/>
      <c r="G2" s="62"/>
      <c r="H2" s="62"/>
      <c r="I2" s="62"/>
      <c r="J2" s="62"/>
      <c r="L2" s="8"/>
      <c r="M2" s="8"/>
      <c r="N2" s="8"/>
    </row>
    <row r="3" spans="1:16" x14ac:dyDescent="0.25">
      <c r="D3" s="69" t="s">
        <v>342</v>
      </c>
      <c r="E3" s="69"/>
      <c r="F3" s="69"/>
      <c r="G3" s="69"/>
      <c r="H3" s="69"/>
      <c r="I3" s="69"/>
      <c r="J3" s="69"/>
      <c r="K3" s="69"/>
      <c r="M3" s="32"/>
    </row>
    <row r="4" spans="1:16" x14ac:dyDescent="0.3">
      <c r="D4" s="63" t="s">
        <v>360</v>
      </c>
      <c r="E4" s="63"/>
      <c r="F4" s="63"/>
      <c r="G4" s="63"/>
      <c r="H4" s="63"/>
      <c r="I4" s="63"/>
      <c r="J4" s="63"/>
      <c r="M4" s="8"/>
      <c r="N4" s="8"/>
      <c r="O4" s="8"/>
    </row>
    <row r="5" spans="1:16" x14ac:dyDescent="0.3">
      <c r="D5" s="64" t="s">
        <v>1</v>
      </c>
      <c r="E5" s="64"/>
      <c r="F5" s="64"/>
      <c r="G5" s="64"/>
      <c r="H5" s="64"/>
      <c r="I5" s="64"/>
      <c r="J5" s="64"/>
    </row>
    <row r="6" spans="1:16" x14ac:dyDescent="0.3">
      <c r="D6" s="3"/>
      <c r="E6" s="3"/>
      <c r="F6" s="3"/>
      <c r="G6" s="3"/>
      <c r="H6" s="3"/>
      <c r="I6" s="3"/>
    </row>
    <row r="7" spans="1:16" x14ac:dyDescent="0.3">
      <c r="D7" s="65" t="s">
        <v>344</v>
      </c>
      <c r="E7" s="67" t="s">
        <v>339</v>
      </c>
      <c r="F7" s="67" t="s">
        <v>338</v>
      </c>
      <c r="G7" s="67" t="s">
        <v>406</v>
      </c>
      <c r="H7" s="67" t="s">
        <v>340</v>
      </c>
      <c r="I7" s="67" t="s">
        <v>2</v>
      </c>
      <c r="J7" s="67" t="s">
        <v>343</v>
      </c>
      <c r="N7" s="8"/>
      <c r="O7" s="33"/>
    </row>
    <row r="8" spans="1:16" ht="51" customHeight="1" x14ac:dyDescent="0.3">
      <c r="D8" s="66"/>
      <c r="E8" s="68"/>
      <c r="F8" s="68"/>
      <c r="G8" s="68"/>
      <c r="H8" s="68"/>
      <c r="I8" s="68"/>
      <c r="J8" s="68"/>
      <c r="L8" s="34"/>
      <c r="N8" s="35"/>
      <c r="O8" s="36"/>
    </row>
    <row r="9" spans="1:16" x14ac:dyDescent="0.3">
      <c r="D9" s="27" t="s">
        <v>3</v>
      </c>
      <c r="E9" s="28">
        <f>E10+E330+E417</f>
        <v>91167361281.850006</v>
      </c>
      <c r="F9" s="28">
        <f>F10+F330+F417</f>
        <v>861718467.90999997</v>
      </c>
      <c r="G9" s="28">
        <f>G10+G330+G417</f>
        <v>703412920.42999995</v>
      </c>
      <c r="H9" s="28">
        <f>H10+H330+H417</f>
        <v>92732492670.190002</v>
      </c>
      <c r="I9" s="28">
        <f>I10+I330+I409+I417</f>
        <v>24627912283.840004</v>
      </c>
      <c r="J9" s="28">
        <f t="shared" ref="J9:J15" si="0">IF(I9=0,0,IF(H9=0,100,I9/H9*100))</f>
        <v>26.558018203426283</v>
      </c>
      <c r="L9" s="31"/>
      <c r="M9" s="8"/>
      <c r="N9" s="31"/>
      <c r="P9" s="8"/>
    </row>
    <row r="10" spans="1:16" x14ac:dyDescent="0.3">
      <c r="B10" s="4"/>
      <c r="C10" s="4"/>
      <c r="D10" s="27" t="s">
        <v>4</v>
      </c>
      <c r="E10" s="28">
        <f>+E11+E43+E51+E292+E300+E325+E409</f>
        <v>5356763458.8500004</v>
      </c>
      <c r="F10" s="28">
        <f>+F11+F43+F51+F292+F300+F325+F409</f>
        <v>19244</v>
      </c>
      <c r="G10" s="28">
        <f>+G11+G43+G51+G292+G300+G325+G409</f>
        <v>10537065.34</v>
      </c>
      <c r="H10" s="28">
        <f>+H11+H43+H51+H292+H300+H325+H409</f>
        <v>5367319768.1900005</v>
      </c>
      <c r="I10" s="28">
        <f>I11+I43+I51+I292+I300+I325</f>
        <v>2103772867.9100001</v>
      </c>
      <c r="J10" s="28">
        <f t="shared" si="0"/>
        <v>39.195966679276999</v>
      </c>
      <c r="L10" s="31"/>
      <c r="M10" s="8"/>
      <c r="N10" s="31"/>
      <c r="O10" s="31"/>
      <c r="P10" s="8"/>
    </row>
    <row r="11" spans="1:16" x14ac:dyDescent="0.3">
      <c r="B11" s="4"/>
      <c r="C11" s="4"/>
      <c r="D11" s="27" t="s">
        <v>5</v>
      </c>
      <c r="E11" s="28">
        <f>E12+E14+E21+E24</f>
        <v>2631537499</v>
      </c>
      <c r="F11" s="28">
        <f>F12+F14+F21+F24</f>
        <v>0</v>
      </c>
      <c r="G11" s="28">
        <f t="shared" ref="G11:H11" si="1">G12+G14+G21+G24</f>
        <v>0</v>
      </c>
      <c r="H11" s="28">
        <f t="shared" si="1"/>
        <v>2631537499</v>
      </c>
      <c r="I11" s="28">
        <f>I12+I14+I21+I24+I39</f>
        <v>709588431.80999994</v>
      </c>
      <c r="J11" s="28">
        <f t="shared" si="0"/>
        <v>26.964785114392171</v>
      </c>
      <c r="L11" s="31"/>
      <c r="M11" s="8"/>
      <c r="N11" s="31"/>
      <c r="O11" s="31"/>
      <c r="P11" s="8"/>
    </row>
    <row r="12" spans="1:16" x14ac:dyDescent="0.3">
      <c r="B12" s="4"/>
      <c r="C12" s="4"/>
      <c r="D12" s="27" t="s">
        <v>6</v>
      </c>
      <c r="E12" s="28">
        <f>SUM(E13)</f>
        <v>5611504</v>
      </c>
      <c r="F12" s="28">
        <f>SUM(F13)</f>
        <v>0</v>
      </c>
      <c r="G12" s="28">
        <f>SUM(G13)</f>
        <v>0</v>
      </c>
      <c r="H12" s="28">
        <f>SUM(H13)</f>
        <v>5611504</v>
      </c>
      <c r="I12" s="28">
        <f>SUM(I13)</f>
        <v>1164514.21</v>
      </c>
      <c r="J12" s="28">
        <f t="shared" si="0"/>
        <v>20.752265524536735</v>
      </c>
      <c r="L12" s="31"/>
      <c r="M12" s="8"/>
      <c r="N12" s="31"/>
      <c r="O12" s="31"/>
      <c r="P12" s="8"/>
    </row>
    <row r="13" spans="1:16" x14ac:dyDescent="0.3">
      <c r="A13" s="37"/>
      <c r="D13" s="15" t="s">
        <v>7</v>
      </c>
      <c r="E13" s="25">
        <v>5611504</v>
      </c>
      <c r="F13" s="23">
        <v>0</v>
      </c>
      <c r="G13" s="23">
        <v>0</v>
      </c>
      <c r="H13" s="18">
        <f>+E13+F13+G13</f>
        <v>5611504</v>
      </c>
      <c r="I13" s="46">
        <v>1164514.21</v>
      </c>
      <c r="J13" s="13">
        <f t="shared" si="0"/>
        <v>20.752265524536735</v>
      </c>
      <c r="L13" s="31"/>
      <c r="M13" s="8"/>
      <c r="N13" s="31"/>
      <c r="O13" s="31"/>
      <c r="P13" s="8"/>
    </row>
    <row r="14" spans="1:16" x14ac:dyDescent="0.3">
      <c r="B14" s="4"/>
      <c r="C14" s="4"/>
      <c r="D14" s="27" t="s">
        <v>8</v>
      </c>
      <c r="E14" s="28">
        <f>SUM(E15:E20)</f>
        <v>125573967</v>
      </c>
      <c r="F14" s="28">
        <f>SUM(F15:F20)</f>
        <v>0</v>
      </c>
      <c r="G14" s="28">
        <f>SUM(G15:G20)</f>
        <v>0</v>
      </c>
      <c r="H14" s="28">
        <f>SUM(H15:H20)</f>
        <v>125573967</v>
      </c>
      <c r="I14" s="28">
        <f>SUM(I15:I20)</f>
        <v>35328660.120000005</v>
      </c>
      <c r="J14" s="28">
        <f t="shared" si="0"/>
        <v>28.133745364594564</v>
      </c>
      <c r="L14" s="31"/>
      <c r="M14" s="8"/>
      <c r="N14" s="31"/>
      <c r="O14" s="31"/>
      <c r="P14" s="8"/>
    </row>
    <row r="15" spans="1:16" x14ac:dyDescent="0.3">
      <c r="A15" s="37"/>
      <c r="D15" s="15" t="s">
        <v>9</v>
      </c>
      <c r="E15" s="25">
        <v>54987637</v>
      </c>
      <c r="F15" s="23">
        <v>0</v>
      </c>
      <c r="G15" s="23">
        <v>0</v>
      </c>
      <c r="H15" s="18">
        <f>+E15+F15+G15</f>
        <v>54987637</v>
      </c>
      <c r="I15" s="17">
        <v>16432116.050000001</v>
      </c>
      <c r="J15" s="13">
        <f t="shared" si="0"/>
        <v>29.883291857040522</v>
      </c>
      <c r="L15" s="31"/>
      <c r="M15" s="8"/>
      <c r="N15" s="31"/>
      <c r="O15" s="31"/>
      <c r="P15" s="8"/>
    </row>
    <row r="16" spans="1:16" x14ac:dyDescent="0.3">
      <c r="A16" s="37"/>
      <c r="D16" s="15" t="s">
        <v>10</v>
      </c>
      <c r="E16" s="25">
        <v>27953196</v>
      </c>
      <c r="F16" s="23">
        <v>0</v>
      </c>
      <c r="G16" s="23">
        <v>0</v>
      </c>
      <c r="H16" s="18">
        <f>+E16+F16+G16</f>
        <v>27953196</v>
      </c>
      <c r="I16" s="17">
        <v>7725340.6299999999</v>
      </c>
      <c r="J16" s="13">
        <f t="shared" ref="J16:J80" si="2">IF(I16=0,0,IF(H16=0,100,I16/H16*100))</f>
        <v>27.636698966372219</v>
      </c>
      <c r="L16" s="31"/>
      <c r="M16" s="8"/>
      <c r="N16" s="31"/>
      <c r="O16" s="31"/>
      <c r="P16" s="8"/>
    </row>
    <row r="17" spans="1:16" x14ac:dyDescent="0.3">
      <c r="A17" s="37"/>
      <c r="D17" s="15" t="s">
        <v>11</v>
      </c>
      <c r="E17" s="25">
        <v>0</v>
      </c>
      <c r="F17" s="23">
        <v>0</v>
      </c>
      <c r="G17" s="23">
        <v>0</v>
      </c>
      <c r="H17" s="18">
        <f>+E17+F17+G17</f>
        <v>0</v>
      </c>
      <c r="I17" s="17">
        <v>1734</v>
      </c>
      <c r="J17" s="13">
        <f t="shared" si="2"/>
        <v>100</v>
      </c>
      <c r="L17" s="31"/>
      <c r="M17" s="8"/>
      <c r="N17" s="31"/>
      <c r="O17" s="31"/>
      <c r="P17" s="8"/>
    </row>
    <row r="18" spans="1:16" x14ac:dyDescent="0.3">
      <c r="A18" s="37"/>
      <c r="D18" s="15" t="s">
        <v>12</v>
      </c>
      <c r="E18" s="25">
        <v>27302466</v>
      </c>
      <c r="F18" s="23">
        <v>0</v>
      </c>
      <c r="G18" s="23">
        <v>0</v>
      </c>
      <c r="H18" s="18">
        <f>+E18+F18+G18</f>
        <v>27302466</v>
      </c>
      <c r="I18" s="17">
        <v>7933562.3899999997</v>
      </c>
      <c r="J18" s="13">
        <f t="shared" si="2"/>
        <v>29.05804329176712</v>
      </c>
      <c r="L18" s="31"/>
      <c r="M18" s="8"/>
      <c r="N18" s="31"/>
      <c r="O18" s="31"/>
      <c r="P18" s="8"/>
    </row>
    <row r="19" spans="1:16" x14ac:dyDescent="0.3">
      <c r="A19" s="37"/>
      <c r="D19" s="15" t="s">
        <v>13</v>
      </c>
      <c r="E19" s="25">
        <v>11985908</v>
      </c>
      <c r="F19" s="23">
        <v>0</v>
      </c>
      <c r="G19" s="23">
        <v>0</v>
      </c>
      <c r="H19" s="18">
        <f>+E19+F19+G19</f>
        <v>11985908</v>
      </c>
      <c r="I19" s="17">
        <v>2940741.85</v>
      </c>
      <c r="J19" s="13">
        <f t="shared" si="2"/>
        <v>24.534994345025844</v>
      </c>
      <c r="L19" s="31"/>
      <c r="M19" s="8"/>
      <c r="N19" s="31"/>
      <c r="O19" s="31"/>
      <c r="P19" s="8"/>
    </row>
    <row r="20" spans="1:16" x14ac:dyDescent="0.3">
      <c r="A20" s="37"/>
      <c r="D20" s="15" t="s">
        <v>14</v>
      </c>
      <c r="E20" s="25">
        <v>3344760</v>
      </c>
      <c r="F20" s="23">
        <v>0</v>
      </c>
      <c r="G20" s="23">
        <v>0</v>
      </c>
      <c r="H20" s="18">
        <f>+E20+F20+G20</f>
        <v>3344760</v>
      </c>
      <c r="I20" s="17">
        <v>295165.2</v>
      </c>
      <c r="J20" s="13">
        <f t="shared" si="2"/>
        <v>8.8247049115631615</v>
      </c>
      <c r="L20" s="31"/>
      <c r="M20" s="8"/>
      <c r="N20" s="31"/>
      <c r="O20" s="31"/>
      <c r="P20" s="8"/>
    </row>
    <row r="21" spans="1:16" x14ac:dyDescent="0.3">
      <c r="B21" s="4"/>
      <c r="C21" s="4"/>
      <c r="D21" s="27" t="s">
        <v>15</v>
      </c>
      <c r="E21" s="28">
        <f>SUM(E22:E23)</f>
        <v>2418638588</v>
      </c>
      <c r="F21" s="28">
        <f>SUM(F22:F23)</f>
        <v>0</v>
      </c>
      <c r="G21" s="28">
        <f>SUM(G22:G23)</f>
        <v>0</v>
      </c>
      <c r="H21" s="28">
        <f>SUM(H22:H23)</f>
        <v>2418638588</v>
      </c>
      <c r="I21" s="28">
        <f>SUM(I22:I23)</f>
        <v>632279487.92999995</v>
      </c>
      <c r="J21" s="28">
        <f>IF(I21=0,0,IF(H21=0,100,I21/H21*100))</f>
        <v>26.141958168824186</v>
      </c>
      <c r="L21" s="31"/>
      <c r="M21" s="8"/>
      <c r="N21" s="31"/>
      <c r="O21" s="31"/>
      <c r="P21" s="8"/>
    </row>
    <row r="22" spans="1:16" ht="26.4" x14ac:dyDescent="0.3">
      <c r="A22" s="37"/>
      <c r="D22" s="15" t="s">
        <v>16</v>
      </c>
      <c r="E22" s="25">
        <v>2418638588</v>
      </c>
      <c r="F22" s="23">
        <v>0</v>
      </c>
      <c r="G22" s="23">
        <v>0</v>
      </c>
      <c r="H22" s="18">
        <f>+E22+F22+G22</f>
        <v>2418638588</v>
      </c>
      <c r="I22" s="17">
        <v>630661060.92999995</v>
      </c>
      <c r="J22" s="13">
        <f t="shared" si="2"/>
        <v>26.075043376013479</v>
      </c>
      <c r="L22" s="31"/>
      <c r="M22" s="8"/>
      <c r="N22" s="31"/>
      <c r="O22" s="31"/>
      <c r="P22" s="8"/>
    </row>
    <row r="23" spans="1:16" ht="26.4" x14ac:dyDescent="0.3">
      <c r="A23" s="37"/>
      <c r="D23" s="15" t="s">
        <v>17</v>
      </c>
      <c r="E23" s="25">
        <v>0</v>
      </c>
      <c r="F23" s="23">
        <v>0</v>
      </c>
      <c r="G23" s="23">
        <v>0</v>
      </c>
      <c r="H23" s="18">
        <f>+E23+F23+G23</f>
        <v>0</v>
      </c>
      <c r="I23" s="17">
        <v>1618427</v>
      </c>
      <c r="J23" s="13">
        <f t="shared" si="2"/>
        <v>100</v>
      </c>
      <c r="L23" s="31"/>
      <c r="M23" s="8"/>
      <c r="N23" s="31"/>
      <c r="O23" s="31"/>
      <c r="P23" s="8"/>
    </row>
    <row r="24" spans="1:16" x14ac:dyDescent="0.3">
      <c r="B24" s="4"/>
      <c r="C24" s="4"/>
      <c r="D24" s="27" t="s">
        <v>18</v>
      </c>
      <c r="E24" s="28">
        <f>SUM(E25+E31+E33)</f>
        <v>81713440</v>
      </c>
      <c r="F24" s="28">
        <f>SUM(F25+F31+F33)</f>
        <v>0</v>
      </c>
      <c r="G24" s="28">
        <v>0</v>
      </c>
      <c r="H24" s="28">
        <f>SUM(H25+H31+H33)</f>
        <v>81713440</v>
      </c>
      <c r="I24" s="28">
        <f>SUM(I25+I31+I33)</f>
        <v>40811225.009999998</v>
      </c>
      <c r="J24" s="28">
        <f t="shared" si="2"/>
        <v>49.944323736707204</v>
      </c>
      <c r="L24" s="31"/>
      <c r="M24" s="8"/>
      <c r="N24" s="31"/>
      <c r="O24" s="31"/>
      <c r="P24" s="8"/>
    </row>
    <row r="25" spans="1:16" x14ac:dyDescent="0.3">
      <c r="B25" s="4"/>
      <c r="C25" s="5"/>
      <c r="D25" s="27" t="s">
        <v>19</v>
      </c>
      <c r="E25" s="28">
        <f>SUM(E26:E30)</f>
        <v>40648900</v>
      </c>
      <c r="F25" s="28">
        <f>SUM(F26:F30)</f>
        <v>0</v>
      </c>
      <c r="G25" s="28">
        <v>0</v>
      </c>
      <c r="H25" s="28">
        <f>SUM(H26:H30)</f>
        <v>40648900</v>
      </c>
      <c r="I25" s="28">
        <f>SUM(I26:I30)</f>
        <v>4467930.46</v>
      </c>
      <c r="J25" s="28">
        <f t="shared" si="2"/>
        <v>10.991516277193233</v>
      </c>
      <c r="L25" s="31"/>
      <c r="M25" s="8"/>
      <c r="N25" s="31"/>
      <c r="O25" s="31"/>
      <c r="P25" s="8"/>
    </row>
    <row r="26" spans="1:16" x14ac:dyDescent="0.3">
      <c r="A26" s="37"/>
      <c r="C26" s="6"/>
      <c r="D26" s="15" t="s">
        <v>20</v>
      </c>
      <c r="E26" s="25">
        <v>848257</v>
      </c>
      <c r="F26" s="44">
        <v>0</v>
      </c>
      <c r="G26" s="44">
        <v>0</v>
      </c>
      <c r="H26" s="18">
        <f>+E26+F26+G26</f>
        <v>848257</v>
      </c>
      <c r="I26" s="45">
        <v>300966.46999999997</v>
      </c>
      <c r="J26" s="13">
        <f t="shared" si="2"/>
        <v>35.480576051833346</v>
      </c>
      <c r="L26" s="31"/>
      <c r="M26" s="8"/>
      <c r="N26" s="31"/>
      <c r="O26" s="31"/>
      <c r="P26" s="8"/>
    </row>
    <row r="27" spans="1:16" x14ac:dyDescent="0.3">
      <c r="A27" s="37"/>
      <c r="C27" s="6"/>
      <c r="D27" s="15" t="s">
        <v>21</v>
      </c>
      <c r="E27" s="25">
        <v>140264</v>
      </c>
      <c r="F27" s="44">
        <v>0</v>
      </c>
      <c r="G27" s="44">
        <v>0</v>
      </c>
      <c r="H27" s="18">
        <f>+E27+F27+G27</f>
        <v>140264</v>
      </c>
      <c r="I27" s="45">
        <v>37008.04</v>
      </c>
      <c r="J27" s="13">
        <f t="shared" si="2"/>
        <v>26.384560542976104</v>
      </c>
      <c r="L27" s="31"/>
      <c r="M27" s="8"/>
      <c r="N27" s="31"/>
      <c r="O27" s="31"/>
      <c r="P27" s="8"/>
    </row>
    <row r="28" spans="1:16" x14ac:dyDescent="0.3">
      <c r="A28" s="37"/>
      <c r="D28" s="15" t="s">
        <v>22</v>
      </c>
      <c r="E28" s="25">
        <v>39546731</v>
      </c>
      <c r="F28" s="44">
        <v>0</v>
      </c>
      <c r="G28" s="44">
        <v>0</v>
      </c>
      <c r="H28" s="18">
        <f>+E28+F28+G28</f>
        <v>39546731</v>
      </c>
      <c r="I28" s="45">
        <v>4119511.95</v>
      </c>
      <c r="J28" s="13">
        <f t="shared" si="2"/>
        <v>10.416820419366649</v>
      </c>
      <c r="L28" s="31"/>
      <c r="M28" s="8"/>
      <c r="N28" s="31"/>
      <c r="O28" s="31"/>
      <c r="P28" s="8"/>
    </row>
    <row r="29" spans="1:16" x14ac:dyDescent="0.3">
      <c r="A29" s="37"/>
      <c r="D29" s="15" t="s">
        <v>23</v>
      </c>
      <c r="E29" s="25">
        <v>79565</v>
      </c>
      <c r="F29" s="44">
        <v>0</v>
      </c>
      <c r="G29" s="44">
        <v>0</v>
      </c>
      <c r="H29" s="18">
        <f>+E29+F29+G29</f>
        <v>79565</v>
      </c>
      <c r="I29" s="45">
        <v>225.51</v>
      </c>
      <c r="J29" s="13">
        <f t="shared" si="2"/>
        <v>0.28342864324765915</v>
      </c>
      <c r="L29" s="31"/>
      <c r="M29" s="8"/>
      <c r="N29" s="31"/>
      <c r="O29" s="31"/>
      <c r="P29" s="8"/>
    </row>
    <row r="30" spans="1:16" x14ac:dyDescent="0.3">
      <c r="A30" s="37"/>
      <c r="D30" s="15" t="s">
        <v>24</v>
      </c>
      <c r="E30" s="25">
        <v>34083</v>
      </c>
      <c r="F30" s="44">
        <v>0</v>
      </c>
      <c r="G30" s="44">
        <v>0</v>
      </c>
      <c r="H30" s="18">
        <f>+E30+F30+G30</f>
        <v>34083</v>
      </c>
      <c r="I30" s="45">
        <v>10218.49</v>
      </c>
      <c r="J30" s="13">
        <f t="shared" si="2"/>
        <v>29.981192970102395</v>
      </c>
      <c r="L30" s="31"/>
      <c r="M30" s="8"/>
      <c r="N30" s="31"/>
      <c r="O30" s="31"/>
      <c r="P30" s="8"/>
    </row>
    <row r="31" spans="1:16" x14ac:dyDescent="0.3">
      <c r="A31" s="37"/>
      <c r="D31" s="27" t="s">
        <v>25</v>
      </c>
      <c r="E31" s="28">
        <f>+E32</f>
        <v>34705600</v>
      </c>
      <c r="F31" s="28">
        <f>+F32</f>
        <v>0</v>
      </c>
      <c r="G31" s="28">
        <v>0</v>
      </c>
      <c r="H31" s="28">
        <f>+H32</f>
        <v>34705600</v>
      </c>
      <c r="I31" s="28">
        <f>+I32</f>
        <v>34711605.229999997</v>
      </c>
      <c r="J31" s="28">
        <f t="shared" si="2"/>
        <v>100.01730334585773</v>
      </c>
      <c r="L31" s="31"/>
      <c r="M31" s="8"/>
      <c r="N31" s="31"/>
      <c r="O31" s="31"/>
      <c r="P31" s="8"/>
    </row>
    <row r="32" spans="1:16" x14ac:dyDescent="0.3">
      <c r="D32" s="15" t="s">
        <v>26</v>
      </c>
      <c r="E32" s="25">
        <v>34705600</v>
      </c>
      <c r="F32" s="23">
        <v>0</v>
      </c>
      <c r="G32" s="23">
        <v>0</v>
      </c>
      <c r="H32" s="18">
        <f>+E32+F32+G32</f>
        <v>34705600</v>
      </c>
      <c r="I32" s="17">
        <v>34711605.229999997</v>
      </c>
      <c r="J32" s="13">
        <f t="shared" si="2"/>
        <v>100.01730334585773</v>
      </c>
      <c r="L32" s="31"/>
      <c r="M32" s="8"/>
      <c r="N32" s="31"/>
      <c r="O32" s="31"/>
      <c r="P32" s="8"/>
    </row>
    <row r="33" spans="1:16" x14ac:dyDescent="0.3">
      <c r="D33" s="27" t="s">
        <v>27</v>
      </c>
      <c r="E33" s="28">
        <f>SUM(E34:E38)</f>
        <v>6358940</v>
      </c>
      <c r="F33" s="28">
        <f>SUM(F34:F38)</f>
        <v>0</v>
      </c>
      <c r="G33" s="28">
        <v>0</v>
      </c>
      <c r="H33" s="28">
        <f>SUM(H34:H38)</f>
        <v>6358940</v>
      </c>
      <c r="I33" s="28">
        <f>SUM(I34:I38)</f>
        <v>1631689.32</v>
      </c>
      <c r="J33" s="28">
        <f t="shared" si="2"/>
        <v>25.65976908101036</v>
      </c>
      <c r="L33" s="31"/>
      <c r="M33" s="8"/>
      <c r="N33" s="31"/>
      <c r="O33" s="31"/>
      <c r="P33" s="8"/>
    </row>
    <row r="34" spans="1:16" x14ac:dyDescent="0.3">
      <c r="D34" s="15" t="s">
        <v>28</v>
      </c>
      <c r="E34" s="25">
        <v>141431</v>
      </c>
      <c r="F34" s="23">
        <v>0</v>
      </c>
      <c r="G34" s="23">
        <v>0</v>
      </c>
      <c r="H34" s="18">
        <f>+E34+F34+G34</f>
        <v>141431</v>
      </c>
      <c r="I34" s="17">
        <v>74666.8</v>
      </c>
      <c r="J34" s="13">
        <f t="shared" si="2"/>
        <v>52.79380051049629</v>
      </c>
      <c r="L34" s="31"/>
      <c r="M34" s="8"/>
      <c r="N34" s="31"/>
      <c r="O34" s="31"/>
      <c r="P34" s="8"/>
    </row>
    <row r="35" spans="1:16" x14ac:dyDescent="0.3">
      <c r="D35" s="15" t="s">
        <v>29</v>
      </c>
      <c r="E35" s="25">
        <v>29323</v>
      </c>
      <c r="F35" s="23">
        <v>0</v>
      </c>
      <c r="G35" s="23">
        <v>0</v>
      </c>
      <c r="H35" s="18">
        <f>+E35+F35+G35</f>
        <v>29323</v>
      </c>
      <c r="I35" s="17">
        <v>4556</v>
      </c>
      <c r="J35" s="13">
        <f t="shared" si="2"/>
        <v>15.537291545885482</v>
      </c>
      <c r="L35" s="31"/>
      <c r="M35" s="8"/>
      <c r="N35" s="31"/>
      <c r="O35" s="31"/>
      <c r="P35" s="8"/>
    </row>
    <row r="36" spans="1:16" x14ac:dyDescent="0.3">
      <c r="D36" s="15" t="s">
        <v>311</v>
      </c>
      <c r="E36" s="25">
        <v>6169639</v>
      </c>
      <c r="F36" s="23">
        <v>0</v>
      </c>
      <c r="G36" s="23">
        <v>0</v>
      </c>
      <c r="H36" s="18">
        <f>+E36+F36+G36</f>
        <v>6169639</v>
      </c>
      <c r="I36" s="17">
        <v>1551532.75</v>
      </c>
      <c r="J36" s="13">
        <f t="shared" si="2"/>
        <v>25.147869267553581</v>
      </c>
      <c r="L36" s="31"/>
      <c r="M36" s="8"/>
      <c r="N36" s="31"/>
      <c r="O36" s="31"/>
      <c r="P36" s="8"/>
    </row>
    <row r="37" spans="1:16" x14ac:dyDescent="0.3">
      <c r="D37" s="15" t="s">
        <v>30</v>
      </c>
      <c r="E37" s="25">
        <v>13991</v>
      </c>
      <c r="F37" s="23">
        <v>0</v>
      </c>
      <c r="G37" s="23">
        <v>0</v>
      </c>
      <c r="H37" s="18">
        <f>+E37+F37+G37</f>
        <v>13991</v>
      </c>
      <c r="I37" s="17">
        <v>0</v>
      </c>
      <c r="J37" s="13">
        <f t="shared" si="2"/>
        <v>0</v>
      </c>
      <c r="L37" s="31"/>
      <c r="M37" s="8"/>
      <c r="N37" s="31"/>
      <c r="O37" s="31"/>
      <c r="P37" s="8"/>
    </row>
    <row r="38" spans="1:16" x14ac:dyDescent="0.3">
      <c r="D38" s="15" t="s">
        <v>31</v>
      </c>
      <c r="E38" s="25">
        <v>4556</v>
      </c>
      <c r="F38" s="23">
        <v>0</v>
      </c>
      <c r="G38" s="23">
        <v>0</v>
      </c>
      <c r="H38" s="18">
        <f>+E38+F38+G38</f>
        <v>4556</v>
      </c>
      <c r="I38" s="17">
        <v>933.77</v>
      </c>
      <c r="J38" s="13">
        <f t="shared" si="2"/>
        <v>20.495390693590867</v>
      </c>
      <c r="L38" s="31"/>
      <c r="M38" s="8"/>
      <c r="N38" s="31"/>
      <c r="O38" s="31"/>
      <c r="P38" s="8"/>
    </row>
    <row r="39" spans="1:16" ht="39.6" x14ac:dyDescent="0.3">
      <c r="A39" s="37"/>
      <c r="D39" s="27" t="s">
        <v>410</v>
      </c>
      <c r="E39" s="28">
        <f>SUM(E40:E42)</f>
        <v>0</v>
      </c>
      <c r="F39" s="28">
        <f>SUM(F40:F42)</f>
        <v>0</v>
      </c>
      <c r="G39" s="28">
        <f t="shared" ref="G39:I39" si="3">SUM(G40:G42)</f>
        <v>0</v>
      </c>
      <c r="H39" s="28">
        <f t="shared" si="3"/>
        <v>0</v>
      </c>
      <c r="I39" s="28">
        <f t="shared" si="3"/>
        <v>4544.54</v>
      </c>
      <c r="J39" s="28">
        <f t="shared" si="2"/>
        <v>100</v>
      </c>
      <c r="L39" s="31"/>
      <c r="M39" s="8"/>
      <c r="N39" s="31"/>
      <c r="O39" s="31"/>
      <c r="P39" s="8"/>
    </row>
    <row r="40" spans="1:16" ht="39.6" x14ac:dyDescent="0.3">
      <c r="A40" s="37"/>
      <c r="D40" s="15" t="s">
        <v>411</v>
      </c>
      <c r="E40" s="11">
        <v>0</v>
      </c>
      <c r="F40" s="12">
        <v>0</v>
      </c>
      <c r="G40" s="12">
        <v>0</v>
      </c>
      <c r="H40" s="14">
        <f>+E40+F40+G40</f>
        <v>0</v>
      </c>
      <c r="I40" s="17">
        <v>1231.49</v>
      </c>
      <c r="J40" s="13">
        <f t="shared" si="2"/>
        <v>100</v>
      </c>
      <c r="L40" s="31"/>
      <c r="M40" s="8"/>
      <c r="N40" s="31"/>
      <c r="O40" s="31"/>
      <c r="P40" s="8"/>
    </row>
    <row r="41" spans="1:16" x14ac:dyDescent="0.3">
      <c r="A41" s="37"/>
      <c r="D41" s="15" t="s">
        <v>412</v>
      </c>
      <c r="E41" s="11">
        <v>0</v>
      </c>
      <c r="F41" s="12">
        <v>0</v>
      </c>
      <c r="G41" s="12">
        <v>0</v>
      </c>
      <c r="H41" s="14">
        <f t="shared" ref="H41:H42" si="4">+E41+F41+G41</f>
        <v>0</v>
      </c>
      <c r="I41" s="17">
        <v>834.21</v>
      </c>
      <c r="J41" s="13">
        <f t="shared" si="2"/>
        <v>100</v>
      </c>
      <c r="L41" s="31"/>
      <c r="M41" s="8"/>
      <c r="N41" s="31"/>
      <c r="O41" s="31"/>
      <c r="P41" s="8"/>
    </row>
    <row r="42" spans="1:16" x14ac:dyDescent="0.3">
      <c r="D42" s="15" t="s">
        <v>413</v>
      </c>
      <c r="E42" s="11">
        <v>0</v>
      </c>
      <c r="F42" s="12">
        <v>0</v>
      </c>
      <c r="G42" s="12">
        <v>0</v>
      </c>
      <c r="H42" s="14">
        <f t="shared" si="4"/>
        <v>0</v>
      </c>
      <c r="I42" s="17">
        <v>2478.84</v>
      </c>
      <c r="J42" s="13">
        <f t="shared" si="2"/>
        <v>100</v>
      </c>
      <c r="L42" s="31"/>
      <c r="M42" s="8"/>
      <c r="N42" s="31"/>
      <c r="O42" s="31"/>
      <c r="P42" s="8"/>
    </row>
    <row r="43" spans="1:16" x14ac:dyDescent="0.3">
      <c r="D43" s="27" t="s">
        <v>32</v>
      </c>
      <c r="E43" s="29">
        <f>+E44</f>
        <v>0</v>
      </c>
      <c r="F43" s="29">
        <f>+F44</f>
        <v>19244</v>
      </c>
      <c r="G43" s="29">
        <f t="shared" ref="G43:H44" si="5">SUM(G44)</f>
        <v>2897568.93</v>
      </c>
      <c r="H43" s="29">
        <f>+H44</f>
        <v>2916812.93</v>
      </c>
      <c r="I43" s="29">
        <f>+I44</f>
        <v>268439.20999999996</v>
      </c>
      <c r="J43" s="28">
        <f t="shared" si="2"/>
        <v>9.2031685419057698</v>
      </c>
      <c r="L43" s="31"/>
      <c r="M43" s="8"/>
      <c r="N43" s="31"/>
      <c r="O43" s="31"/>
      <c r="P43" s="8"/>
    </row>
    <row r="44" spans="1:16" x14ac:dyDescent="0.3">
      <c r="D44" s="27" t="s">
        <v>33</v>
      </c>
      <c r="E44" s="28">
        <f>+E45</f>
        <v>0</v>
      </c>
      <c r="F44" s="28">
        <f>+F45</f>
        <v>19244</v>
      </c>
      <c r="G44" s="29">
        <f t="shared" si="5"/>
        <v>2897568.93</v>
      </c>
      <c r="H44" s="28">
        <f>+H45</f>
        <v>2916812.93</v>
      </c>
      <c r="I44" s="28">
        <f>+I45+I49</f>
        <v>268439.20999999996</v>
      </c>
      <c r="J44" s="28">
        <f t="shared" si="2"/>
        <v>9.2031685419057698</v>
      </c>
      <c r="L44" s="31"/>
      <c r="M44" s="8"/>
      <c r="N44" s="31"/>
      <c r="O44" s="31"/>
      <c r="P44" s="8"/>
    </row>
    <row r="45" spans="1:16" x14ac:dyDescent="0.3">
      <c r="A45" s="37"/>
      <c r="D45" s="27" t="s">
        <v>34</v>
      </c>
      <c r="E45" s="28">
        <f>SUM(E46:E47)</f>
        <v>0</v>
      </c>
      <c r="F45" s="28">
        <f>SUM(F46:F48)</f>
        <v>19244</v>
      </c>
      <c r="G45" s="29">
        <f>SUM(G46:G47)</f>
        <v>2897568.93</v>
      </c>
      <c r="H45" s="28">
        <f>SUM(H46:H48)</f>
        <v>2916812.93</v>
      </c>
      <c r="I45" s="28">
        <f>SUM(I46:I47)</f>
        <v>268428.20999999996</v>
      </c>
      <c r="J45" s="28">
        <f t="shared" si="2"/>
        <v>9.2027914179604231</v>
      </c>
      <c r="L45" s="31"/>
      <c r="M45" s="8"/>
      <c r="N45" s="31"/>
      <c r="O45" s="31"/>
      <c r="P45" s="8"/>
    </row>
    <row r="46" spans="1:16" x14ac:dyDescent="0.3">
      <c r="A46" s="37"/>
      <c r="D46" s="15" t="s">
        <v>35</v>
      </c>
      <c r="E46" s="11">
        <v>0</v>
      </c>
      <c r="F46" s="23">
        <v>0</v>
      </c>
      <c r="G46" s="12">
        <v>0</v>
      </c>
      <c r="H46" s="14">
        <f>+E46+F46+G46</f>
        <v>0</v>
      </c>
      <c r="I46" s="17">
        <v>251480.21</v>
      </c>
      <c r="J46" s="13">
        <f t="shared" si="2"/>
        <v>100</v>
      </c>
      <c r="L46" s="31"/>
      <c r="M46" s="8"/>
      <c r="N46" s="31"/>
      <c r="O46" s="31"/>
      <c r="P46" s="8"/>
    </row>
    <row r="47" spans="1:16" x14ac:dyDescent="0.3">
      <c r="A47" s="37"/>
      <c r="B47" s="4"/>
      <c r="C47" s="4"/>
      <c r="D47" s="15" t="s">
        <v>405</v>
      </c>
      <c r="E47" s="11">
        <v>0</v>
      </c>
      <c r="F47" s="23">
        <v>0</v>
      </c>
      <c r="G47" s="12">
        <f>2897568.93</f>
        <v>2897568.93</v>
      </c>
      <c r="H47" s="14">
        <f>+E47+F47+G47</f>
        <v>2897568.93</v>
      </c>
      <c r="I47" s="17">
        <v>16948</v>
      </c>
      <c r="J47" s="13">
        <f t="shared" si="2"/>
        <v>0.58490411822575683</v>
      </c>
      <c r="L47" s="31"/>
      <c r="M47" s="8"/>
      <c r="N47" s="31"/>
      <c r="O47" s="31"/>
      <c r="P47" s="8"/>
    </row>
    <row r="48" spans="1:16" ht="26.4" x14ac:dyDescent="0.3">
      <c r="A48" s="37"/>
      <c r="B48" s="4"/>
      <c r="C48" s="4"/>
      <c r="D48" s="15" t="s">
        <v>408</v>
      </c>
      <c r="E48" s="11">
        <v>0</v>
      </c>
      <c r="F48" s="23">
        <v>19244</v>
      </c>
      <c r="G48" s="12">
        <v>0</v>
      </c>
      <c r="H48" s="14">
        <f>+E48+F48+G48</f>
        <v>19244</v>
      </c>
      <c r="I48" s="17">
        <v>0</v>
      </c>
      <c r="J48" s="13">
        <f t="shared" si="2"/>
        <v>0</v>
      </c>
      <c r="L48" s="31"/>
      <c r="M48" s="8"/>
      <c r="N48" s="31"/>
      <c r="O48" s="31"/>
      <c r="P48" s="8"/>
    </row>
    <row r="49" spans="1:16" x14ac:dyDescent="0.3">
      <c r="A49" s="37"/>
      <c r="B49" s="4"/>
      <c r="C49" s="4"/>
      <c r="D49" s="27" t="s">
        <v>414</v>
      </c>
      <c r="E49" s="61">
        <f>E50</f>
        <v>0</v>
      </c>
      <c r="F49" s="59">
        <f>F50</f>
        <v>0</v>
      </c>
      <c r="G49" s="59">
        <f>G50</f>
        <v>0</v>
      </c>
      <c r="H49" s="60">
        <f>H50</f>
        <v>0</v>
      </c>
      <c r="I49" s="58">
        <f>I50</f>
        <v>11</v>
      </c>
      <c r="J49" s="28">
        <f t="shared" si="2"/>
        <v>100</v>
      </c>
      <c r="L49" s="31"/>
      <c r="M49" s="8"/>
      <c r="N49" s="31"/>
      <c r="O49" s="31"/>
      <c r="P49" s="8"/>
    </row>
    <row r="50" spans="1:16" x14ac:dyDescent="0.3">
      <c r="A50" s="37"/>
      <c r="B50" s="4"/>
      <c r="C50" s="4"/>
      <c r="D50" s="15" t="s">
        <v>414</v>
      </c>
      <c r="E50" s="11">
        <v>0</v>
      </c>
      <c r="F50" s="23">
        <v>0</v>
      </c>
      <c r="G50" s="12">
        <v>0</v>
      </c>
      <c r="H50" s="14">
        <v>0</v>
      </c>
      <c r="I50" s="17">
        <v>11</v>
      </c>
      <c r="J50" s="13">
        <f t="shared" si="2"/>
        <v>100</v>
      </c>
      <c r="L50" s="31"/>
      <c r="M50" s="8"/>
      <c r="N50" s="31"/>
      <c r="O50" s="31"/>
      <c r="P50" s="8"/>
    </row>
    <row r="51" spans="1:16" x14ac:dyDescent="0.3">
      <c r="C51" s="7"/>
      <c r="D51" s="27" t="s">
        <v>36</v>
      </c>
      <c r="E51" s="28">
        <f>E52+E218+E288</f>
        <v>2569485750.8500004</v>
      </c>
      <c r="F51" s="28">
        <f>F52+F218+F288</f>
        <v>0</v>
      </c>
      <c r="G51" s="28">
        <v>0</v>
      </c>
      <c r="H51" s="28">
        <f>H52+H218+H288</f>
        <v>2569485750.8500004</v>
      </c>
      <c r="I51" s="28">
        <f>I52+I218+I288</f>
        <v>996495180.60000002</v>
      </c>
      <c r="J51" s="28">
        <f t="shared" si="2"/>
        <v>38.781891678922669</v>
      </c>
      <c r="L51" s="31"/>
      <c r="M51" s="8"/>
      <c r="N51" s="31"/>
      <c r="O51" s="31"/>
      <c r="P51" s="8"/>
    </row>
    <row r="52" spans="1:16" x14ac:dyDescent="0.3">
      <c r="C52" s="7"/>
      <c r="D52" s="27" t="s">
        <v>37</v>
      </c>
      <c r="E52" s="29">
        <f>E53+E63+E79+E92+E95+E104+E113+E135+E143+E146+E216</f>
        <v>2444520129.8400002</v>
      </c>
      <c r="F52" s="29">
        <f>F53+F63+F79+F92+F95+F104+F113+F135+F143+F146+F216</f>
        <v>0</v>
      </c>
      <c r="G52" s="28">
        <v>0</v>
      </c>
      <c r="H52" s="29">
        <f>H53+H63+H79+H92+H95+H104+H113+H135+H143+H146+H216</f>
        <v>2444520129.8400002</v>
      </c>
      <c r="I52" s="29">
        <f>I53+I63+I79+I92+I95+I104+I113+I135+I143+I146+I216</f>
        <v>949910322.81999993</v>
      </c>
      <c r="J52" s="28">
        <f t="shared" si="2"/>
        <v>38.8587645986034</v>
      </c>
      <c r="L52" s="31"/>
      <c r="M52" s="8"/>
      <c r="N52" s="31"/>
      <c r="O52" s="31"/>
      <c r="P52" s="8"/>
    </row>
    <row r="53" spans="1:16" x14ac:dyDescent="0.3">
      <c r="A53" s="37"/>
      <c r="B53" s="8"/>
      <c r="D53" s="27" t="s">
        <v>38</v>
      </c>
      <c r="E53" s="29">
        <f>SUM(E54:E62)</f>
        <v>7026632.8399999999</v>
      </c>
      <c r="F53" s="29">
        <f>SUM(F54:F62)</f>
        <v>0</v>
      </c>
      <c r="G53" s="28">
        <v>0</v>
      </c>
      <c r="H53" s="29">
        <f>SUM(H54:H62)</f>
        <v>7026632.8399999999</v>
      </c>
      <c r="I53" s="29">
        <f>SUM(I54:I62)</f>
        <v>2273655</v>
      </c>
      <c r="J53" s="28">
        <f t="shared" si="2"/>
        <v>32.357674746529092</v>
      </c>
      <c r="L53" s="31"/>
      <c r="M53" s="8"/>
      <c r="N53" s="31"/>
      <c r="O53" s="31"/>
      <c r="P53" s="8"/>
    </row>
    <row r="54" spans="1:16" x14ac:dyDescent="0.3">
      <c r="A54" s="38"/>
      <c r="B54" s="9"/>
      <c r="D54" s="15" t="s">
        <v>39</v>
      </c>
      <c r="E54" s="42">
        <v>0</v>
      </c>
      <c r="F54" s="17">
        <v>0</v>
      </c>
      <c r="G54" s="12">
        <v>0</v>
      </c>
      <c r="H54" s="14">
        <f t="shared" ref="H54:H103" si="6">+E54+F54+G54</f>
        <v>0</v>
      </c>
      <c r="I54" s="17">
        <v>377</v>
      </c>
      <c r="J54" s="13">
        <f t="shared" si="2"/>
        <v>100</v>
      </c>
      <c r="L54" s="31"/>
      <c r="M54" s="8"/>
      <c r="N54" s="31"/>
      <c r="O54" s="31"/>
      <c r="P54" s="8"/>
    </row>
    <row r="55" spans="1:16" x14ac:dyDescent="0.3">
      <c r="A55" s="37"/>
      <c r="B55" s="9"/>
      <c r="D55" s="16" t="s">
        <v>393</v>
      </c>
      <c r="E55" s="25">
        <v>1931327.8400000003</v>
      </c>
      <c r="F55" s="17"/>
      <c r="G55" s="23">
        <v>0</v>
      </c>
      <c r="H55" s="14">
        <f>+E55+F55+G55</f>
        <v>1931327.8400000003</v>
      </c>
      <c r="I55" s="17">
        <v>0</v>
      </c>
      <c r="J55" s="13">
        <f t="shared" si="2"/>
        <v>0</v>
      </c>
      <c r="L55" s="31"/>
      <c r="M55" s="8"/>
      <c r="N55" s="31"/>
      <c r="O55" s="31"/>
      <c r="P55" s="8"/>
    </row>
    <row r="56" spans="1:16" x14ac:dyDescent="0.3">
      <c r="A56" s="37"/>
      <c r="B56" s="8"/>
      <c r="D56" s="16" t="s">
        <v>40</v>
      </c>
      <c r="E56" s="25">
        <v>634142</v>
      </c>
      <c r="F56" s="17">
        <v>0</v>
      </c>
      <c r="G56" s="23">
        <v>0</v>
      </c>
      <c r="H56" s="14">
        <f>+E56+F56+G56</f>
        <v>634142</v>
      </c>
      <c r="I56" s="17">
        <v>212808</v>
      </c>
      <c r="J56" s="13">
        <f t="shared" si="2"/>
        <v>33.558414361452165</v>
      </c>
      <c r="L56" s="31"/>
      <c r="M56" s="8"/>
      <c r="N56" s="31"/>
      <c r="O56" s="31"/>
      <c r="P56" s="8"/>
    </row>
    <row r="57" spans="1:16" x14ac:dyDescent="0.3">
      <c r="A57" s="37"/>
      <c r="B57" s="8"/>
      <c r="D57" s="15" t="s">
        <v>41</v>
      </c>
      <c r="E57" s="25">
        <v>1823420</v>
      </c>
      <c r="F57" s="17">
        <v>0</v>
      </c>
      <c r="G57" s="23">
        <v>0</v>
      </c>
      <c r="H57" s="14">
        <f>+E57+F57+G57</f>
        <v>1823420</v>
      </c>
      <c r="I57" s="17">
        <v>1030418</v>
      </c>
      <c r="J57" s="13">
        <f t="shared" si="2"/>
        <v>56.510184159436662</v>
      </c>
      <c r="L57" s="31"/>
      <c r="M57" s="8"/>
      <c r="N57" s="31"/>
      <c r="O57" s="31"/>
      <c r="P57" s="8"/>
    </row>
    <row r="58" spans="1:16" x14ac:dyDescent="0.3">
      <c r="A58" s="37"/>
      <c r="B58" s="8"/>
      <c r="D58" s="15" t="s">
        <v>42</v>
      </c>
      <c r="E58" s="25">
        <v>239598</v>
      </c>
      <c r="F58" s="17">
        <v>0</v>
      </c>
      <c r="G58" s="23">
        <v>0</v>
      </c>
      <c r="H58" s="14">
        <f t="shared" si="6"/>
        <v>239598</v>
      </c>
      <c r="I58" s="17">
        <v>58338</v>
      </c>
      <c r="J58" s="13">
        <f t="shared" si="2"/>
        <v>24.348283374652542</v>
      </c>
      <c r="L58" s="31"/>
      <c r="M58" s="8"/>
      <c r="N58" s="31"/>
      <c r="O58" s="31"/>
      <c r="P58" s="8"/>
    </row>
    <row r="59" spans="1:16" x14ac:dyDescent="0.3">
      <c r="A59" s="37"/>
      <c r="B59" s="8"/>
      <c r="D59" s="15" t="s">
        <v>43</v>
      </c>
      <c r="E59" s="25">
        <v>322101</v>
      </c>
      <c r="F59" s="17">
        <v>0</v>
      </c>
      <c r="G59" s="23">
        <v>0</v>
      </c>
      <c r="H59" s="14">
        <f t="shared" si="6"/>
        <v>322101</v>
      </c>
      <c r="I59" s="17">
        <v>107367</v>
      </c>
      <c r="J59" s="13">
        <f t="shared" si="2"/>
        <v>33.333333333333329</v>
      </c>
      <c r="L59" s="31"/>
      <c r="M59" s="8"/>
      <c r="N59" s="31"/>
      <c r="O59" s="31"/>
      <c r="P59" s="8"/>
    </row>
    <row r="60" spans="1:16" x14ac:dyDescent="0.3">
      <c r="A60" s="37"/>
      <c r="B60" s="8"/>
      <c r="D60" s="15" t="s">
        <v>44</v>
      </c>
      <c r="E60" s="25">
        <v>239598</v>
      </c>
      <c r="F60" s="17">
        <v>0</v>
      </c>
      <c r="G60" s="23">
        <v>0</v>
      </c>
      <c r="H60" s="14">
        <f t="shared" si="6"/>
        <v>239598</v>
      </c>
      <c r="I60" s="17">
        <v>133200</v>
      </c>
      <c r="J60" s="13">
        <f t="shared" si="2"/>
        <v>55.593118473443013</v>
      </c>
      <c r="L60" s="31"/>
      <c r="M60" s="8"/>
      <c r="N60" s="31"/>
      <c r="O60" s="31"/>
      <c r="P60" s="8"/>
    </row>
    <row r="61" spans="1:16" x14ac:dyDescent="0.3">
      <c r="C61" s="8"/>
      <c r="D61" s="15" t="s">
        <v>45</v>
      </c>
      <c r="E61" s="25">
        <v>1545689</v>
      </c>
      <c r="F61" s="17">
        <v>0</v>
      </c>
      <c r="G61" s="23">
        <v>0</v>
      </c>
      <c r="H61" s="14">
        <f t="shared" si="6"/>
        <v>1545689</v>
      </c>
      <c r="I61" s="17">
        <v>338402</v>
      </c>
      <c r="J61" s="13">
        <f t="shared" si="2"/>
        <v>21.893278660843158</v>
      </c>
      <c r="L61" s="31"/>
      <c r="M61" s="8"/>
      <c r="N61" s="31"/>
      <c r="O61" s="31"/>
      <c r="P61" s="8"/>
    </row>
    <row r="62" spans="1:16" x14ac:dyDescent="0.3">
      <c r="C62" s="8"/>
      <c r="D62" s="15" t="s">
        <v>46</v>
      </c>
      <c r="E62" s="25">
        <v>290757</v>
      </c>
      <c r="F62" s="17">
        <v>0</v>
      </c>
      <c r="G62" s="23">
        <v>0</v>
      </c>
      <c r="H62" s="14">
        <f t="shared" si="6"/>
        <v>290757</v>
      </c>
      <c r="I62" s="43">
        <v>392745</v>
      </c>
      <c r="J62" s="13">
        <f t="shared" si="2"/>
        <v>135.07671354429988</v>
      </c>
      <c r="L62" s="31"/>
      <c r="M62" s="8"/>
      <c r="N62" s="31"/>
      <c r="O62" s="31"/>
      <c r="P62" s="8"/>
    </row>
    <row r="63" spans="1:16" x14ac:dyDescent="0.3">
      <c r="C63" s="8"/>
      <c r="D63" s="27" t="s">
        <v>47</v>
      </c>
      <c r="E63" s="29">
        <f>SUM(E64:E77)</f>
        <v>119137874</v>
      </c>
      <c r="F63" s="29">
        <f>SUM(F64:F77)</f>
        <v>0</v>
      </c>
      <c r="G63" s="28">
        <v>0</v>
      </c>
      <c r="H63" s="29">
        <f>SUM(H64:H78)</f>
        <v>119137874</v>
      </c>
      <c r="I63" s="29">
        <f>SUM(I64:I78)</f>
        <v>42304920.5</v>
      </c>
      <c r="J63" s="28">
        <f t="shared" ref="J63" si="7">IF(I63=0,0,IF(H63=0,100,I63/H63*100))</f>
        <v>35.509212209041095</v>
      </c>
      <c r="L63" s="31"/>
      <c r="M63" s="8"/>
      <c r="N63" s="31"/>
      <c r="O63" s="31"/>
      <c r="P63" s="8"/>
    </row>
    <row r="64" spans="1:16" x14ac:dyDescent="0.3">
      <c r="D64" s="15" t="s">
        <v>48</v>
      </c>
      <c r="E64" s="47">
        <v>54095108</v>
      </c>
      <c r="F64" s="17">
        <v>0</v>
      </c>
      <c r="G64" s="12">
        <v>0</v>
      </c>
      <c r="H64" s="14">
        <f>+E64+F64+G64</f>
        <v>54095108</v>
      </c>
      <c r="I64" s="17">
        <v>24611948.5</v>
      </c>
      <c r="J64" s="13">
        <f t="shared" si="2"/>
        <v>45.497549427205136</v>
      </c>
      <c r="L64" s="31"/>
      <c r="M64" s="8"/>
      <c r="N64" s="31"/>
      <c r="O64" s="31"/>
      <c r="P64" s="8"/>
    </row>
    <row r="65" spans="1:16" x14ac:dyDescent="0.3">
      <c r="D65" s="15" t="s">
        <v>49</v>
      </c>
      <c r="E65" s="47">
        <v>25138026</v>
      </c>
      <c r="F65" s="17">
        <v>0</v>
      </c>
      <c r="G65" s="12">
        <v>0</v>
      </c>
      <c r="H65" s="14">
        <f>+E65+F65+G65</f>
        <v>25138026</v>
      </c>
      <c r="I65" s="17">
        <v>12139226</v>
      </c>
      <c r="J65" s="13">
        <f t="shared" si="2"/>
        <v>48.290291369736032</v>
      </c>
      <c r="L65" s="31"/>
      <c r="M65" s="8"/>
      <c r="N65" s="31"/>
      <c r="O65" s="31"/>
      <c r="P65" s="8"/>
    </row>
    <row r="66" spans="1:16" x14ac:dyDescent="0.3">
      <c r="D66" s="15" t="s">
        <v>50</v>
      </c>
      <c r="E66" s="47">
        <v>0</v>
      </c>
      <c r="F66" s="17">
        <v>0</v>
      </c>
      <c r="G66" s="12">
        <v>0</v>
      </c>
      <c r="H66" s="14">
        <f>+E66+F66+G66</f>
        <v>0</v>
      </c>
      <c r="I66" s="17">
        <v>558888</v>
      </c>
      <c r="J66" s="13">
        <f t="shared" si="2"/>
        <v>100</v>
      </c>
      <c r="L66" s="31"/>
      <c r="M66" s="8"/>
      <c r="N66" s="31"/>
      <c r="O66" s="31"/>
      <c r="P66" s="8"/>
    </row>
    <row r="67" spans="1:16" x14ac:dyDescent="0.3">
      <c r="D67" s="15" t="s">
        <v>51</v>
      </c>
      <c r="E67" s="47">
        <v>24679000</v>
      </c>
      <c r="F67" s="17">
        <v>0</v>
      </c>
      <c r="G67" s="12">
        <v>0</v>
      </c>
      <c r="H67" s="14">
        <f>+E67+F67+G67</f>
        <v>24679000</v>
      </c>
      <c r="I67" s="17">
        <v>1611350</v>
      </c>
      <c r="J67" s="13">
        <f t="shared" si="2"/>
        <v>6.5292353823088458</v>
      </c>
      <c r="L67" s="31"/>
      <c r="M67" s="8"/>
      <c r="N67" s="31"/>
      <c r="O67" s="31"/>
      <c r="P67" s="8"/>
    </row>
    <row r="68" spans="1:16" x14ac:dyDescent="0.3">
      <c r="D68" s="15" t="s">
        <v>52</v>
      </c>
      <c r="E68" s="47">
        <v>0</v>
      </c>
      <c r="F68" s="17">
        <v>0</v>
      </c>
      <c r="G68" s="12">
        <v>0</v>
      </c>
      <c r="H68" s="14">
        <f>+E68+F68+G68</f>
        <v>0</v>
      </c>
      <c r="I68" s="17">
        <v>240500</v>
      </c>
      <c r="J68" s="13">
        <f t="shared" si="2"/>
        <v>100</v>
      </c>
      <c r="L68" s="31"/>
      <c r="M68" s="8"/>
      <c r="N68" s="31"/>
      <c r="O68" s="31"/>
      <c r="P68" s="8"/>
    </row>
    <row r="69" spans="1:16" x14ac:dyDescent="0.3">
      <c r="A69" s="37"/>
      <c r="D69" s="15" t="s">
        <v>53</v>
      </c>
      <c r="E69" s="47">
        <v>82800</v>
      </c>
      <c r="F69" s="17">
        <v>0</v>
      </c>
      <c r="G69" s="12">
        <v>0</v>
      </c>
      <c r="H69" s="14">
        <f t="shared" ref="H69:H78" si="8">+E69+F69+G69</f>
        <v>82800</v>
      </c>
      <c r="I69" s="17">
        <v>23460</v>
      </c>
      <c r="J69" s="13">
        <f t="shared" si="2"/>
        <v>28.333333333333332</v>
      </c>
      <c r="L69" s="31"/>
      <c r="M69" s="8"/>
      <c r="N69" s="31"/>
      <c r="O69" s="31"/>
      <c r="P69" s="8"/>
    </row>
    <row r="70" spans="1:16" x14ac:dyDescent="0.3">
      <c r="A70" s="37"/>
      <c r="D70" s="15" t="s">
        <v>54</v>
      </c>
      <c r="E70" s="47">
        <v>822960</v>
      </c>
      <c r="F70" s="17">
        <v>0</v>
      </c>
      <c r="G70" s="12">
        <v>0</v>
      </c>
      <c r="H70" s="14">
        <f t="shared" si="8"/>
        <v>822960</v>
      </c>
      <c r="I70" s="17">
        <v>154305</v>
      </c>
      <c r="J70" s="13">
        <f t="shared" si="2"/>
        <v>18.75</v>
      </c>
      <c r="L70" s="31"/>
      <c r="M70" s="8"/>
      <c r="N70" s="31"/>
      <c r="O70" s="31"/>
      <c r="P70" s="8"/>
    </row>
    <row r="71" spans="1:16" x14ac:dyDescent="0.3">
      <c r="A71" s="37"/>
      <c r="D71" s="15" t="s">
        <v>55</v>
      </c>
      <c r="E71" s="47">
        <v>594000</v>
      </c>
      <c r="F71" s="17">
        <v>0</v>
      </c>
      <c r="G71" s="12">
        <v>0</v>
      </c>
      <c r="H71" s="14">
        <f t="shared" si="8"/>
        <v>594000</v>
      </c>
      <c r="I71" s="17">
        <v>188595</v>
      </c>
      <c r="J71" s="13">
        <f t="shared" si="2"/>
        <v>31.75</v>
      </c>
      <c r="L71" s="31"/>
      <c r="M71" s="8"/>
      <c r="N71" s="31"/>
      <c r="O71" s="31"/>
      <c r="P71" s="8"/>
    </row>
    <row r="72" spans="1:16" x14ac:dyDescent="0.3">
      <c r="A72" s="37"/>
      <c r="D72" s="15" t="s">
        <v>56</v>
      </c>
      <c r="E72" s="47">
        <v>2495400</v>
      </c>
      <c r="F72" s="17">
        <v>0</v>
      </c>
      <c r="G72" s="12">
        <v>0</v>
      </c>
      <c r="H72" s="14">
        <f t="shared" si="8"/>
        <v>2495400</v>
      </c>
      <c r="I72" s="17">
        <v>838656</v>
      </c>
      <c r="J72" s="13">
        <f t="shared" si="2"/>
        <v>33.608078865111807</v>
      </c>
      <c r="L72" s="31"/>
      <c r="M72" s="8"/>
      <c r="N72" s="31"/>
      <c r="O72" s="31"/>
      <c r="P72" s="8"/>
    </row>
    <row r="73" spans="1:16" x14ac:dyDescent="0.3">
      <c r="A73" s="37"/>
      <c r="D73" s="15" t="s">
        <v>57</v>
      </c>
      <c r="E73" s="47">
        <v>7229940</v>
      </c>
      <c r="F73" s="17">
        <v>0</v>
      </c>
      <c r="G73" s="12">
        <v>0</v>
      </c>
      <c r="H73" s="14">
        <f t="shared" si="8"/>
        <v>7229940</v>
      </c>
      <c r="I73" s="17">
        <v>1924470</v>
      </c>
      <c r="J73" s="13">
        <f t="shared" si="2"/>
        <v>26.618063220441663</v>
      </c>
      <c r="L73" s="31"/>
      <c r="M73" s="8"/>
      <c r="N73" s="31"/>
      <c r="O73" s="31"/>
      <c r="P73" s="8"/>
    </row>
    <row r="74" spans="1:16" x14ac:dyDescent="0.3">
      <c r="A74" s="37"/>
      <c r="D74" s="15" t="s">
        <v>58</v>
      </c>
      <c r="E74" s="47">
        <v>134880</v>
      </c>
      <c r="F74" s="17">
        <v>0</v>
      </c>
      <c r="G74" s="12">
        <v>0</v>
      </c>
      <c r="H74" s="14">
        <f t="shared" si="8"/>
        <v>134880</v>
      </c>
      <c r="I74" s="17">
        <v>11240</v>
      </c>
      <c r="J74" s="13">
        <f t="shared" si="2"/>
        <v>8.3333333333333321</v>
      </c>
      <c r="L74" s="31"/>
      <c r="M74" s="8"/>
      <c r="N74" s="31"/>
      <c r="O74" s="31"/>
      <c r="P74" s="8"/>
    </row>
    <row r="75" spans="1:16" x14ac:dyDescent="0.3">
      <c r="D75" s="15" t="s">
        <v>59</v>
      </c>
      <c r="E75" s="47">
        <v>134880</v>
      </c>
      <c r="F75" s="17">
        <v>0</v>
      </c>
      <c r="G75" s="12">
        <v>0</v>
      </c>
      <c r="H75" s="14">
        <f t="shared" si="8"/>
        <v>134880</v>
      </c>
      <c r="I75" s="17">
        <v>0</v>
      </c>
      <c r="J75" s="13">
        <f t="shared" si="2"/>
        <v>0</v>
      </c>
      <c r="L75" s="31"/>
      <c r="M75" s="8"/>
      <c r="N75" s="31"/>
      <c r="O75" s="31"/>
      <c r="P75" s="8"/>
    </row>
    <row r="76" spans="1:16" x14ac:dyDescent="0.3">
      <c r="A76" s="37"/>
      <c r="D76" s="48" t="s">
        <v>394</v>
      </c>
      <c r="E76" s="47">
        <v>3380960</v>
      </c>
      <c r="F76" s="17">
        <v>0</v>
      </c>
      <c r="G76" s="12">
        <v>0</v>
      </c>
      <c r="H76" s="14">
        <f t="shared" si="8"/>
        <v>3380960</v>
      </c>
      <c r="I76" s="17">
        <v>0</v>
      </c>
      <c r="J76" s="13">
        <f t="shared" si="2"/>
        <v>0</v>
      </c>
      <c r="L76" s="31"/>
      <c r="M76" s="8"/>
      <c r="N76" s="31"/>
      <c r="O76" s="31"/>
      <c r="P76" s="8"/>
    </row>
    <row r="77" spans="1:16" x14ac:dyDescent="0.3">
      <c r="A77" s="37"/>
      <c r="D77" s="48" t="s">
        <v>395</v>
      </c>
      <c r="E77" s="47">
        <v>349920</v>
      </c>
      <c r="F77" s="17">
        <v>0</v>
      </c>
      <c r="G77" s="12">
        <v>0</v>
      </c>
      <c r="H77" s="14">
        <f t="shared" si="8"/>
        <v>349920</v>
      </c>
      <c r="I77" s="17">
        <v>0</v>
      </c>
      <c r="J77" s="13">
        <f t="shared" si="2"/>
        <v>0</v>
      </c>
      <c r="L77" s="31"/>
      <c r="M77" s="8"/>
      <c r="N77" s="31"/>
      <c r="O77" s="31"/>
      <c r="P77" s="8"/>
    </row>
    <row r="78" spans="1:16" x14ac:dyDescent="0.3">
      <c r="A78" s="37"/>
      <c r="D78" s="48" t="s">
        <v>409</v>
      </c>
      <c r="E78" s="47">
        <v>0</v>
      </c>
      <c r="F78" s="17">
        <v>0</v>
      </c>
      <c r="G78" s="12">
        <v>0</v>
      </c>
      <c r="H78" s="14">
        <f t="shared" si="8"/>
        <v>0</v>
      </c>
      <c r="I78" s="17">
        <v>2282</v>
      </c>
      <c r="J78" s="13">
        <f t="shared" si="2"/>
        <v>100</v>
      </c>
      <c r="L78" s="31"/>
      <c r="M78" s="8"/>
      <c r="N78" s="31"/>
      <c r="O78" s="31"/>
      <c r="P78" s="8"/>
    </row>
    <row r="79" spans="1:16" x14ac:dyDescent="0.3">
      <c r="D79" s="27" t="s">
        <v>60</v>
      </c>
      <c r="E79" s="28">
        <f>SUM(E80:E91)</f>
        <v>1745073890</v>
      </c>
      <c r="F79" s="28">
        <f>SUM(F80:F91)</f>
        <v>0</v>
      </c>
      <c r="G79" s="28">
        <v>0</v>
      </c>
      <c r="H79" s="29">
        <f>SUM(H80:H91)</f>
        <v>1745073890</v>
      </c>
      <c r="I79" s="29">
        <f>SUM(I80:I91)</f>
        <v>737129776.51999998</v>
      </c>
      <c r="J79" s="28">
        <f t="shared" ref="J79:J113" si="9">IF(I79=0,0,IF(H79=0,100,I79/H79*100))</f>
        <v>42.240605440495131</v>
      </c>
      <c r="L79" s="31"/>
      <c r="M79" s="8"/>
      <c r="N79" s="31"/>
      <c r="O79" s="31"/>
      <c r="P79" s="8"/>
    </row>
    <row r="80" spans="1:16" x14ac:dyDescent="0.3">
      <c r="D80" s="48" t="s">
        <v>52</v>
      </c>
      <c r="E80" s="47">
        <v>234263225</v>
      </c>
      <c r="F80" s="17">
        <v>0</v>
      </c>
      <c r="G80" s="12">
        <v>0</v>
      </c>
      <c r="H80" s="14">
        <f t="shared" si="6"/>
        <v>234263225</v>
      </c>
      <c r="I80" s="18">
        <v>134415967</v>
      </c>
      <c r="J80" s="13">
        <f t="shared" si="2"/>
        <v>57.378176621618692</v>
      </c>
      <c r="L80" s="31"/>
      <c r="M80" s="8"/>
      <c r="N80" s="31"/>
      <c r="O80" s="31"/>
      <c r="P80" s="8"/>
    </row>
    <row r="81" spans="1:16" x14ac:dyDescent="0.3">
      <c r="A81" s="37"/>
      <c r="D81" s="48" t="s">
        <v>61</v>
      </c>
      <c r="E81" s="47">
        <v>1424882197</v>
      </c>
      <c r="F81" s="17">
        <v>0</v>
      </c>
      <c r="G81" s="12">
        <v>0</v>
      </c>
      <c r="H81" s="14">
        <f t="shared" si="6"/>
        <v>1424882197</v>
      </c>
      <c r="I81" s="18">
        <v>523024067.10000002</v>
      </c>
      <c r="J81" s="13">
        <f t="shared" ref="J81:J134" si="10">IF(I81=0,0,IF(H81=0,100,I81/H81*100))</f>
        <v>36.706477784703488</v>
      </c>
      <c r="L81" s="31"/>
      <c r="M81" s="8"/>
      <c r="N81" s="31"/>
      <c r="O81" s="31"/>
      <c r="P81" s="8"/>
    </row>
    <row r="82" spans="1:16" x14ac:dyDescent="0.3">
      <c r="A82" s="37"/>
      <c r="D82" s="48" t="s">
        <v>62</v>
      </c>
      <c r="E82" s="47">
        <v>39949732</v>
      </c>
      <c r="F82" s="17">
        <v>0</v>
      </c>
      <c r="G82" s="12">
        <v>0</v>
      </c>
      <c r="H82" s="14">
        <f t="shared" si="6"/>
        <v>39949732</v>
      </c>
      <c r="I82" s="18">
        <v>10509412</v>
      </c>
      <c r="J82" s="13">
        <f t="shared" si="10"/>
        <v>26.306589491013355</v>
      </c>
      <c r="L82" s="31"/>
      <c r="M82" s="8"/>
      <c r="N82" s="31"/>
      <c r="O82" s="31"/>
      <c r="P82" s="8"/>
    </row>
    <row r="83" spans="1:16" x14ac:dyDescent="0.3">
      <c r="A83" s="37"/>
      <c r="D83" s="48" t="s">
        <v>63</v>
      </c>
      <c r="E83" s="47">
        <v>5822</v>
      </c>
      <c r="F83" s="17">
        <v>0</v>
      </c>
      <c r="G83" s="12">
        <v>0</v>
      </c>
      <c r="H83" s="14">
        <f t="shared" si="6"/>
        <v>5822</v>
      </c>
      <c r="I83" s="18">
        <v>145672</v>
      </c>
      <c r="J83" s="13">
        <f t="shared" si="10"/>
        <v>2502.0954998282377</v>
      </c>
      <c r="L83" s="31"/>
      <c r="M83" s="8"/>
      <c r="N83" s="31"/>
      <c r="O83" s="31"/>
      <c r="P83" s="8"/>
    </row>
    <row r="84" spans="1:16" x14ac:dyDescent="0.3">
      <c r="A84" s="37"/>
      <c r="D84" s="48" t="s">
        <v>51</v>
      </c>
      <c r="E84" s="47">
        <v>0</v>
      </c>
      <c r="F84" s="17">
        <v>0</v>
      </c>
      <c r="G84" s="12">
        <v>0</v>
      </c>
      <c r="H84" s="14">
        <f t="shared" si="6"/>
        <v>0</v>
      </c>
      <c r="I84" s="18">
        <v>47039104.420000002</v>
      </c>
      <c r="J84" s="13">
        <f t="shared" si="10"/>
        <v>100</v>
      </c>
      <c r="L84" s="31"/>
      <c r="M84" s="8"/>
      <c r="N84" s="31"/>
      <c r="O84" s="31"/>
      <c r="P84" s="8"/>
    </row>
    <row r="85" spans="1:16" x14ac:dyDescent="0.3">
      <c r="A85" s="37"/>
      <c r="D85" s="48" t="s">
        <v>64</v>
      </c>
      <c r="E85" s="47">
        <v>1189540</v>
      </c>
      <c r="F85" s="17">
        <v>0</v>
      </c>
      <c r="G85" s="12">
        <v>0</v>
      </c>
      <c r="H85" s="14">
        <f t="shared" si="6"/>
        <v>1189540</v>
      </c>
      <c r="I85" s="18">
        <v>379114</v>
      </c>
      <c r="J85" s="13">
        <f t="shared" si="10"/>
        <v>31.870639070565094</v>
      </c>
      <c r="L85" s="31"/>
      <c r="M85" s="8"/>
      <c r="N85" s="31"/>
      <c r="O85" s="31"/>
      <c r="P85" s="8"/>
    </row>
    <row r="86" spans="1:16" x14ac:dyDescent="0.3">
      <c r="A86" s="37"/>
      <c r="D86" s="48" t="s">
        <v>65</v>
      </c>
      <c r="E86" s="47">
        <v>25432798</v>
      </c>
      <c r="F86" s="17">
        <v>0</v>
      </c>
      <c r="G86" s="12">
        <v>0</v>
      </c>
      <c r="H86" s="14">
        <f t="shared" si="6"/>
        <v>25432798</v>
      </c>
      <c r="I86" s="18">
        <v>10145294</v>
      </c>
      <c r="J86" s="13">
        <f t="shared" si="10"/>
        <v>39.890593241058255</v>
      </c>
      <c r="L86" s="31"/>
      <c r="M86" s="8"/>
      <c r="N86" s="31"/>
      <c r="O86" s="31"/>
      <c r="P86" s="8"/>
    </row>
    <row r="87" spans="1:16" x14ac:dyDescent="0.3">
      <c r="A87" s="37"/>
      <c r="D87" s="48" t="s">
        <v>66</v>
      </c>
      <c r="E87" s="47">
        <v>0</v>
      </c>
      <c r="F87" s="17">
        <v>0</v>
      </c>
      <c r="G87" s="23">
        <v>0</v>
      </c>
      <c r="H87" s="14">
        <f t="shared" si="6"/>
        <v>0</v>
      </c>
      <c r="I87" s="18">
        <v>22152</v>
      </c>
      <c r="J87" s="13">
        <f t="shared" si="10"/>
        <v>100</v>
      </c>
      <c r="L87" s="31"/>
      <c r="M87" s="8"/>
      <c r="N87" s="31"/>
      <c r="O87" s="31"/>
    </row>
    <row r="88" spans="1:16" x14ac:dyDescent="0.3">
      <c r="A88" s="37"/>
      <c r="D88" s="48" t="s">
        <v>67</v>
      </c>
      <c r="E88" s="47">
        <v>0</v>
      </c>
      <c r="F88" s="17">
        <v>0</v>
      </c>
      <c r="G88" s="12">
        <v>0</v>
      </c>
      <c r="H88" s="14">
        <f t="shared" si="6"/>
        <v>0</v>
      </c>
      <c r="I88" s="18">
        <v>121856</v>
      </c>
      <c r="J88" s="13">
        <f t="shared" si="10"/>
        <v>100</v>
      </c>
      <c r="L88" s="31"/>
      <c r="M88" s="8"/>
      <c r="N88" s="31"/>
      <c r="O88" s="31"/>
      <c r="P88" s="8"/>
    </row>
    <row r="89" spans="1:16" x14ac:dyDescent="0.3">
      <c r="A89" s="37"/>
      <c r="D89" s="48" t="s">
        <v>396</v>
      </c>
      <c r="E89" s="47">
        <v>0</v>
      </c>
      <c r="F89" s="17">
        <v>0</v>
      </c>
      <c r="G89" s="12">
        <v>0</v>
      </c>
      <c r="H89" s="14">
        <f t="shared" si="6"/>
        <v>0</v>
      </c>
      <c r="I89" s="18">
        <v>597230</v>
      </c>
      <c r="J89" s="13">
        <f t="shared" si="10"/>
        <v>100</v>
      </c>
      <c r="L89" s="31"/>
      <c r="M89" s="8"/>
      <c r="N89" s="31"/>
      <c r="O89" s="31"/>
      <c r="P89" s="8"/>
    </row>
    <row r="90" spans="1:16" x14ac:dyDescent="0.3">
      <c r="A90" s="37"/>
      <c r="D90" s="48" t="s">
        <v>68</v>
      </c>
      <c r="E90" s="47">
        <v>10803780</v>
      </c>
      <c r="F90" s="17">
        <v>0</v>
      </c>
      <c r="G90" s="12">
        <v>0</v>
      </c>
      <c r="H90" s="14">
        <f t="shared" si="6"/>
        <v>10803780</v>
      </c>
      <c r="I90" s="18">
        <v>7336899</v>
      </c>
      <c r="J90" s="13">
        <f t="shared" si="10"/>
        <v>67.910481331533973</v>
      </c>
      <c r="L90" s="31"/>
      <c r="M90" s="8"/>
      <c r="N90" s="31"/>
      <c r="O90" s="31"/>
      <c r="P90" s="8"/>
    </row>
    <row r="91" spans="1:16" x14ac:dyDescent="0.3">
      <c r="A91" s="37"/>
      <c r="D91" s="48" t="s">
        <v>69</v>
      </c>
      <c r="E91" s="47">
        <v>8546796</v>
      </c>
      <c r="F91" s="17">
        <v>0</v>
      </c>
      <c r="G91" s="12">
        <v>0</v>
      </c>
      <c r="H91" s="14">
        <f t="shared" si="6"/>
        <v>8546796</v>
      </c>
      <c r="I91" s="18">
        <v>3393009</v>
      </c>
      <c r="J91" s="13">
        <f t="shared" si="10"/>
        <v>39.69919253952007</v>
      </c>
      <c r="L91" s="31"/>
      <c r="M91" s="8"/>
      <c r="N91" s="31"/>
      <c r="O91" s="31"/>
      <c r="P91" s="8"/>
    </row>
    <row r="92" spans="1:16" ht="26.4" x14ac:dyDescent="0.3">
      <c r="A92" s="37"/>
      <c r="D92" s="27" t="s">
        <v>70</v>
      </c>
      <c r="E92" s="28">
        <f>SUM(E93:E94)</f>
        <v>183213065</v>
      </c>
      <c r="F92" s="28">
        <f>SUM(F93:F94)</f>
        <v>0</v>
      </c>
      <c r="G92" s="28">
        <v>0</v>
      </c>
      <c r="H92" s="29">
        <f>SUM(H93:H94)</f>
        <v>183213065</v>
      </c>
      <c r="I92" s="29">
        <f>SUM(I93:I94)</f>
        <v>74814720</v>
      </c>
      <c r="J92" s="28">
        <f t="shared" si="9"/>
        <v>40.834817102153714</v>
      </c>
      <c r="L92" s="31"/>
      <c r="M92" s="8"/>
      <c r="N92" s="31"/>
      <c r="O92" s="31"/>
      <c r="P92" s="8"/>
    </row>
    <row r="93" spans="1:16" x14ac:dyDescent="0.3">
      <c r="A93" s="37"/>
      <c r="D93" s="15" t="s">
        <v>71</v>
      </c>
      <c r="E93" s="11">
        <v>183213065</v>
      </c>
      <c r="F93" s="12">
        <v>0</v>
      </c>
      <c r="G93" s="12">
        <v>0</v>
      </c>
      <c r="H93" s="14">
        <f t="shared" si="6"/>
        <v>183213065</v>
      </c>
      <c r="I93" s="18">
        <v>74429882</v>
      </c>
      <c r="J93" s="13">
        <f t="shared" si="10"/>
        <v>40.624767671453995</v>
      </c>
      <c r="L93" s="31"/>
      <c r="M93" s="8"/>
      <c r="N93" s="31"/>
      <c r="O93" s="31"/>
      <c r="P93" s="8"/>
    </row>
    <row r="94" spans="1:16" x14ac:dyDescent="0.3">
      <c r="A94" s="37"/>
      <c r="D94" s="15" t="s">
        <v>72</v>
      </c>
      <c r="E94" s="11">
        <v>0</v>
      </c>
      <c r="F94" s="12">
        <v>0</v>
      </c>
      <c r="G94" s="12">
        <v>0</v>
      </c>
      <c r="H94" s="14">
        <f t="shared" si="6"/>
        <v>0</v>
      </c>
      <c r="I94" s="18">
        <v>384838</v>
      </c>
      <c r="J94" s="13">
        <f t="shared" si="10"/>
        <v>100</v>
      </c>
      <c r="L94" s="31"/>
      <c r="M94" s="8"/>
      <c r="N94" s="31"/>
      <c r="O94" s="31"/>
      <c r="P94" s="8"/>
    </row>
    <row r="95" spans="1:16" x14ac:dyDescent="0.3">
      <c r="A95" s="37"/>
      <c r="D95" s="27" t="s">
        <v>73</v>
      </c>
      <c r="E95" s="28">
        <f>SUM(E96:E103)</f>
        <v>1305534</v>
      </c>
      <c r="F95" s="28">
        <f>SUM(F96:F103)</f>
        <v>0</v>
      </c>
      <c r="G95" s="28">
        <v>0</v>
      </c>
      <c r="H95" s="28">
        <f>SUM(H96:H103)</f>
        <v>1305534</v>
      </c>
      <c r="I95" s="29">
        <f>SUM(I96:I103)</f>
        <v>1158297</v>
      </c>
      <c r="J95" s="28">
        <f t="shared" si="9"/>
        <v>88.722086134868945</v>
      </c>
      <c r="L95" s="31"/>
      <c r="M95" s="8"/>
      <c r="N95" s="31"/>
      <c r="O95" s="31"/>
      <c r="P95" s="8"/>
    </row>
    <row r="96" spans="1:16" x14ac:dyDescent="0.3">
      <c r="A96" s="37"/>
      <c r="D96" s="15" t="s">
        <v>74</v>
      </c>
      <c r="E96" s="11">
        <v>597408</v>
      </c>
      <c r="F96" s="12">
        <v>0</v>
      </c>
      <c r="G96" s="12">
        <v>0</v>
      </c>
      <c r="H96" s="14">
        <f t="shared" si="6"/>
        <v>597408</v>
      </c>
      <c r="I96" s="18">
        <v>637060</v>
      </c>
      <c r="J96" s="13">
        <f t="shared" si="10"/>
        <v>106.63733997536022</v>
      </c>
      <c r="L96" s="31"/>
      <c r="M96" s="8"/>
      <c r="N96" s="31"/>
      <c r="O96" s="31"/>
      <c r="P96" s="8"/>
    </row>
    <row r="97" spans="1:16" ht="26.4" x14ac:dyDescent="0.3">
      <c r="A97" s="37"/>
      <c r="D97" s="15" t="s">
        <v>312</v>
      </c>
      <c r="E97" s="11">
        <v>36576</v>
      </c>
      <c r="F97" s="12">
        <v>0</v>
      </c>
      <c r="G97" s="12">
        <v>0</v>
      </c>
      <c r="H97" s="14">
        <f t="shared" si="6"/>
        <v>36576</v>
      </c>
      <c r="I97" s="18">
        <v>12192</v>
      </c>
      <c r="J97" s="13">
        <f t="shared" si="10"/>
        <v>33.333333333333329</v>
      </c>
      <c r="L97" s="31"/>
      <c r="M97" s="8"/>
      <c r="N97" s="31"/>
      <c r="O97" s="31"/>
      <c r="P97" s="8"/>
    </row>
    <row r="98" spans="1:16" x14ac:dyDescent="0.3">
      <c r="A98" s="37"/>
      <c r="D98" s="15" t="s">
        <v>75</v>
      </c>
      <c r="E98" s="11">
        <v>0</v>
      </c>
      <c r="F98" s="12">
        <v>0</v>
      </c>
      <c r="G98" s="12">
        <v>0</v>
      </c>
      <c r="H98" s="14">
        <f t="shared" si="6"/>
        <v>0</v>
      </c>
      <c r="I98" s="18">
        <v>12194</v>
      </c>
      <c r="J98" s="13">
        <f t="shared" si="10"/>
        <v>100</v>
      </c>
      <c r="L98" s="31"/>
      <c r="M98" s="8"/>
      <c r="N98" s="31"/>
      <c r="O98" s="31"/>
      <c r="P98" s="8"/>
    </row>
    <row r="99" spans="1:16" x14ac:dyDescent="0.3">
      <c r="D99" s="15" t="s">
        <v>76</v>
      </c>
      <c r="E99" s="11">
        <v>155400</v>
      </c>
      <c r="F99" s="12">
        <v>0</v>
      </c>
      <c r="G99" s="12">
        <v>0</v>
      </c>
      <c r="H99" s="14">
        <f t="shared" si="6"/>
        <v>155400</v>
      </c>
      <c r="I99" s="18">
        <v>10</v>
      </c>
      <c r="J99" s="13">
        <f t="shared" si="10"/>
        <v>6.4350064350064346E-3</v>
      </c>
      <c r="L99" s="31"/>
      <c r="M99" s="8"/>
      <c r="N99" s="31"/>
      <c r="O99" s="31"/>
      <c r="P99" s="8"/>
    </row>
    <row r="100" spans="1:16" x14ac:dyDescent="0.3">
      <c r="D100" s="15" t="s">
        <v>348</v>
      </c>
      <c r="E100" s="11">
        <v>155400</v>
      </c>
      <c r="F100" s="12">
        <v>0</v>
      </c>
      <c r="G100" s="12">
        <v>0</v>
      </c>
      <c r="H100" s="14">
        <f t="shared" si="6"/>
        <v>155400</v>
      </c>
      <c r="I100" s="18">
        <v>224165</v>
      </c>
      <c r="J100" s="13">
        <f t="shared" si="10"/>
        <v>144.25032175032175</v>
      </c>
      <c r="L100" s="31"/>
      <c r="M100" s="8"/>
      <c r="N100" s="31"/>
      <c r="O100" s="31"/>
      <c r="P100" s="8"/>
    </row>
    <row r="101" spans="1:16" x14ac:dyDescent="0.3">
      <c r="D101" s="15" t="s">
        <v>347</v>
      </c>
      <c r="E101" s="11">
        <v>155400</v>
      </c>
      <c r="F101" s="12">
        <v>0</v>
      </c>
      <c r="G101" s="12">
        <v>0</v>
      </c>
      <c r="H101" s="14">
        <f t="shared" si="6"/>
        <v>155400</v>
      </c>
      <c r="I101" s="18">
        <v>116550</v>
      </c>
      <c r="J101" s="13">
        <f t="shared" si="10"/>
        <v>75</v>
      </c>
      <c r="L101" s="31"/>
      <c r="M101" s="8"/>
      <c r="N101" s="31"/>
      <c r="O101" s="31"/>
      <c r="P101" s="8"/>
    </row>
    <row r="102" spans="1:16" x14ac:dyDescent="0.3">
      <c r="A102" s="37"/>
      <c r="D102" s="15" t="s">
        <v>77</v>
      </c>
      <c r="E102" s="11">
        <v>0</v>
      </c>
      <c r="F102" s="12">
        <v>0</v>
      </c>
      <c r="G102" s="12">
        <v>0</v>
      </c>
      <c r="H102" s="14">
        <f t="shared" si="6"/>
        <v>0</v>
      </c>
      <c r="I102" s="18">
        <v>143934</v>
      </c>
      <c r="J102" s="13">
        <f t="shared" si="10"/>
        <v>100</v>
      </c>
      <c r="L102" s="31"/>
      <c r="M102" s="8"/>
      <c r="N102" s="31"/>
      <c r="O102" s="31"/>
      <c r="P102" s="8"/>
    </row>
    <row r="103" spans="1:16" x14ac:dyDescent="0.3">
      <c r="A103" s="37"/>
      <c r="D103" s="48" t="s">
        <v>361</v>
      </c>
      <c r="E103" s="11">
        <v>205350</v>
      </c>
      <c r="F103" s="12">
        <v>0</v>
      </c>
      <c r="G103" s="12">
        <v>0</v>
      </c>
      <c r="H103" s="14">
        <f t="shared" si="6"/>
        <v>205350</v>
      </c>
      <c r="I103" s="18">
        <v>12192</v>
      </c>
      <c r="J103" s="13">
        <f t="shared" si="10"/>
        <v>5.9371804236669101</v>
      </c>
      <c r="L103" s="31"/>
      <c r="M103" s="8"/>
      <c r="N103" s="31"/>
      <c r="O103" s="31"/>
      <c r="P103" s="8"/>
    </row>
    <row r="104" spans="1:16" ht="26.4" customHeight="1" x14ac:dyDescent="0.3">
      <c r="A104" s="37"/>
      <c r="D104" s="27" t="s">
        <v>78</v>
      </c>
      <c r="E104" s="28">
        <f>SUM(E105:E112)</f>
        <v>143613406</v>
      </c>
      <c r="F104" s="28">
        <f>SUM(F105:F112)</f>
        <v>0</v>
      </c>
      <c r="G104" s="28">
        <v>0</v>
      </c>
      <c r="H104" s="28">
        <f>SUM(H105:H112)</f>
        <v>143613406</v>
      </c>
      <c r="I104" s="29">
        <f>SUM(I105:I112)</f>
        <v>50267092</v>
      </c>
      <c r="J104" s="28">
        <f t="shared" si="9"/>
        <v>35.001671083547734</v>
      </c>
      <c r="L104" s="31"/>
      <c r="M104" s="8"/>
      <c r="N104" s="31"/>
      <c r="O104" s="31"/>
      <c r="P104" s="8"/>
    </row>
    <row r="105" spans="1:16" ht="14.4" customHeight="1" x14ac:dyDescent="0.3">
      <c r="A105" s="37"/>
      <c r="D105" s="15" t="s">
        <v>313</v>
      </c>
      <c r="E105" s="11">
        <v>35452812.556674063</v>
      </c>
      <c r="F105" s="12">
        <v>0</v>
      </c>
      <c r="G105" s="12">
        <v>0</v>
      </c>
      <c r="H105" s="14">
        <f>+E105+F105+G105</f>
        <v>35452812.556674063</v>
      </c>
      <c r="I105" s="18">
        <v>13466317</v>
      </c>
      <c r="J105" s="13">
        <f t="shared" si="10"/>
        <v>37.983776261680369</v>
      </c>
      <c r="L105" s="31"/>
      <c r="M105" s="8"/>
      <c r="N105" s="31"/>
      <c r="O105" s="31"/>
      <c r="P105" s="8"/>
    </row>
    <row r="106" spans="1:16" ht="14.4" customHeight="1" x14ac:dyDescent="0.3">
      <c r="A106" s="37"/>
      <c r="D106" s="15" t="s">
        <v>314</v>
      </c>
      <c r="E106" s="11">
        <v>65315485.594762653</v>
      </c>
      <c r="F106" s="12">
        <v>0</v>
      </c>
      <c r="G106" s="12">
        <v>0</v>
      </c>
      <c r="H106" s="14">
        <f t="shared" ref="H106:H112" si="11">+E106+F106+G106</f>
        <v>65315485.594762653</v>
      </c>
      <c r="I106" s="18">
        <v>22884079</v>
      </c>
      <c r="J106" s="13">
        <f t="shared" si="10"/>
        <v>35.0362227144415</v>
      </c>
      <c r="L106" s="31"/>
      <c r="M106" s="8"/>
      <c r="N106" s="31"/>
      <c r="O106" s="31"/>
      <c r="P106" s="8"/>
    </row>
    <row r="107" spans="1:16" ht="14.4" customHeight="1" x14ac:dyDescent="0.3">
      <c r="A107" s="37"/>
      <c r="D107" s="15" t="s">
        <v>79</v>
      </c>
      <c r="E107" s="11">
        <v>0</v>
      </c>
      <c r="F107" s="12">
        <v>0</v>
      </c>
      <c r="G107" s="12">
        <v>0</v>
      </c>
      <c r="H107" s="14">
        <f t="shared" si="11"/>
        <v>0</v>
      </c>
      <c r="I107" s="18">
        <v>1291</v>
      </c>
      <c r="J107" s="13">
        <f t="shared" si="10"/>
        <v>100</v>
      </c>
      <c r="L107" s="31"/>
      <c r="M107" s="8"/>
      <c r="N107" s="31"/>
      <c r="O107" s="31"/>
      <c r="P107" s="8"/>
    </row>
    <row r="108" spans="1:16" ht="14.4" customHeight="1" x14ac:dyDescent="0.3">
      <c r="A108" s="37"/>
      <c r="D108" s="15" t="s">
        <v>80</v>
      </c>
      <c r="E108" s="11">
        <v>1951987.8008306192</v>
      </c>
      <c r="F108" s="12">
        <v>0</v>
      </c>
      <c r="G108" s="12">
        <v>0</v>
      </c>
      <c r="H108" s="14">
        <f t="shared" si="11"/>
        <v>1951987.8008306192</v>
      </c>
      <c r="I108" s="18">
        <v>660604</v>
      </c>
      <c r="J108" s="13">
        <f t="shared" si="10"/>
        <v>33.842629534820688</v>
      </c>
      <c r="L108" s="31"/>
      <c r="M108" s="8"/>
      <c r="N108" s="31"/>
      <c r="O108" s="31"/>
      <c r="P108" s="8"/>
    </row>
    <row r="109" spans="1:16" ht="14.4" customHeight="1" x14ac:dyDescent="0.3">
      <c r="A109" s="37"/>
      <c r="D109" s="15" t="s">
        <v>81</v>
      </c>
      <c r="E109" s="11">
        <v>21435516.666845061</v>
      </c>
      <c r="F109" s="12">
        <v>0</v>
      </c>
      <c r="G109" s="12">
        <v>0</v>
      </c>
      <c r="H109" s="14">
        <f t="shared" si="11"/>
        <v>21435516.666845061</v>
      </c>
      <c r="I109" s="18">
        <v>6986361</v>
      </c>
      <c r="J109" s="13">
        <f t="shared" si="10"/>
        <v>32.592454423111754</v>
      </c>
      <c r="L109" s="31"/>
      <c r="M109" s="8"/>
      <c r="N109" s="31"/>
      <c r="O109" s="31"/>
      <c r="P109" s="8"/>
    </row>
    <row r="110" spans="1:16" ht="14.4" customHeight="1" x14ac:dyDescent="0.3">
      <c r="A110" s="37"/>
      <c r="D110" s="15" t="s">
        <v>82</v>
      </c>
      <c r="E110" s="11">
        <v>19457603.38088759</v>
      </c>
      <c r="F110" s="12">
        <v>0</v>
      </c>
      <c r="G110" s="12">
        <v>0</v>
      </c>
      <c r="H110" s="14">
        <f t="shared" si="11"/>
        <v>19457603.38088759</v>
      </c>
      <c r="I110" s="18">
        <v>6203807</v>
      </c>
      <c r="J110" s="13">
        <f t="shared" si="10"/>
        <v>31.883715987826879</v>
      </c>
      <c r="L110" s="31"/>
      <c r="M110" s="8"/>
      <c r="N110" s="31"/>
      <c r="O110" s="31"/>
      <c r="P110" s="8"/>
    </row>
    <row r="111" spans="1:16" ht="14.4" customHeight="1" x14ac:dyDescent="0.3">
      <c r="A111" s="37"/>
      <c r="D111" s="15" t="s">
        <v>83</v>
      </c>
      <c r="E111" s="11">
        <v>0</v>
      </c>
      <c r="F111" s="12">
        <v>0</v>
      </c>
      <c r="G111" s="12">
        <v>0</v>
      </c>
      <c r="H111" s="14">
        <f t="shared" si="11"/>
        <v>0</v>
      </c>
      <c r="I111" s="18">
        <v>54878</v>
      </c>
      <c r="J111" s="13">
        <f t="shared" si="10"/>
        <v>100</v>
      </c>
      <c r="L111" s="31"/>
      <c r="M111" s="8"/>
      <c r="N111" s="31"/>
      <c r="O111" s="31"/>
      <c r="P111" s="8"/>
    </row>
    <row r="112" spans="1:16" ht="14.4" customHeight="1" x14ac:dyDescent="0.3">
      <c r="A112" s="37"/>
      <c r="D112" s="15" t="s">
        <v>84</v>
      </c>
      <c r="E112" s="11">
        <v>0</v>
      </c>
      <c r="F112" s="12">
        <v>0</v>
      </c>
      <c r="G112" s="12">
        <v>0</v>
      </c>
      <c r="H112" s="14">
        <f t="shared" si="11"/>
        <v>0</v>
      </c>
      <c r="I112" s="18">
        <v>9755</v>
      </c>
      <c r="J112" s="13">
        <f t="shared" si="10"/>
        <v>100</v>
      </c>
      <c r="L112" s="31"/>
      <c r="M112" s="8"/>
      <c r="N112" s="31"/>
      <c r="O112" s="31"/>
      <c r="P112" s="8"/>
    </row>
    <row r="113" spans="1:16" ht="26.4" customHeight="1" x14ac:dyDescent="0.3">
      <c r="A113" s="37"/>
      <c r="D113" s="27" t="s">
        <v>85</v>
      </c>
      <c r="E113" s="29">
        <f>SUM(E114:E134)</f>
        <v>219601777</v>
      </c>
      <c r="F113" s="29">
        <f>SUM(F114:F134)</f>
        <v>0</v>
      </c>
      <c r="G113" s="28">
        <v>0</v>
      </c>
      <c r="H113" s="29">
        <f>SUM(H114:H134)</f>
        <v>219601777</v>
      </c>
      <c r="I113" s="29">
        <f>SUM(I114:I134)</f>
        <v>35836520.800000004</v>
      </c>
      <c r="J113" s="28">
        <f t="shared" si="9"/>
        <v>16.318866490775257</v>
      </c>
      <c r="L113" s="31"/>
      <c r="M113" s="8"/>
      <c r="N113" s="31"/>
      <c r="O113" s="31"/>
      <c r="P113" s="8"/>
    </row>
    <row r="114" spans="1:16" ht="14.4" customHeight="1" x14ac:dyDescent="0.3">
      <c r="A114" s="37"/>
      <c r="D114" s="15" t="s">
        <v>362</v>
      </c>
      <c r="E114" s="11">
        <v>1912526</v>
      </c>
      <c r="F114" s="13">
        <v>0</v>
      </c>
      <c r="G114" s="12">
        <v>0</v>
      </c>
      <c r="H114" s="14">
        <f t="shared" ref="H114" si="12">+E114+F114+G114</f>
        <v>1912526</v>
      </c>
      <c r="I114" s="14">
        <v>733.85</v>
      </c>
      <c r="J114" s="13">
        <f t="shared" si="10"/>
        <v>3.8370720188902009E-2</v>
      </c>
      <c r="L114" s="31"/>
      <c r="M114" s="8"/>
      <c r="N114" s="31"/>
      <c r="O114" s="31"/>
      <c r="P114" s="8"/>
    </row>
    <row r="115" spans="1:16" ht="14.4" customHeight="1" x14ac:dyDescent="0.3">
      <c r="A115" s="37"/>
      <c r="D115" s="15" t="s">
        <v>86</v>
      </c>
      <c r="E115" s="11">
        <v>8181509</v>
      </c>
      <c r="F115" s="13">
        <v>0</v>
      </c>
      <c r="G115" s="12">
        <v>0</v>
      </c>
      <c r="H115" s="14">
        <f>+E115+F115+G115</f>
        <v>8181509</v>
      </c>
      <c r="I115" s="14">
        <v>825939.4</v>
      </c>
      <c r="J115" s="13">
        <f t="shared" si="10"/>
        <v>10.095196375143022</v>
      </c>
      <c r="L115" s="31"/>
      <c r="M115" s="8"/>
      <c r="N115" s="31"/>
      <c r="O115" s="31"/>
      <c r="P115" s="8"/>
    </row>
    <row r="116" spans="1:16" ht="14.4" customHeight="1" x14ac:dyDescent="0.3">
      <c r="A116" s="37"/>
      <c r="D116" s="15" t="s">
        <v>87</v>
      </c>
      <c r="E116" s="11">
        <v>7410716</v>
      </c>
      <c r="F116" s="13">
        <v>0</v>
      </c>
      <c r="G116" s="12">
        <v>0</v>
      </c>
      <c r="H116" s="14">
        <f t="shared" ref="H116:H134" si="13">+E116+F116+G116</f>
        <v>7410716</v>
      </c>
      <c r="I116" s="14">
        <v>10934.6</v>
      </c>
      <c r="J116" s="13">
        <f t="shared" si="10"/>
        <v>0.14755119478333809</v>
      </c>
      <c r="L116" s="31"/>
      <c r="M116" s="8"/>
      <c r="N116" s="31"/>
      <c r="O116" s="31"/>
      <c r="P116" s="8"/>
    </row>
    <row r="117" spans="1:16" ht="14.4" customHeight="1" x14ac:dyDescent="0.3">
      <c r="A117" s="37"/>
      <c r="D117" s="15" t="s">
        <v>88</v>
      </c>
      <c r="E117" s="11">
        <v>170964225</v>
      </c>
      <c r="F117" s="13">
        <v>0</v>
      </c>
      <c r="G117" s="12">
        <v>0</v>
      </c>
      <c r="H117" s="14">
        <f t="shared" si="13"/>
        <v>170964225</v>
      </c>
      <c r="I117" s="14">
        <v>28774391.25</v>
      </c>
      <c r="J117" s="13">
        <f t="shared" si="10"/>
        <v>16.830650535221622</v>
      </c>
      <c r="L117" s="31"/>
      <c r="M117" s="8"/>
      <c r="N117" s="31"/>
      <c r="O117" s="31"/>
      <c r="P117" s="8"/>
    </row>
    <row r="118" spans="1:16" ht="14.4" customHeight="1" x14ac:dyDescent="0.3">
      <c r="A118" s="37"/>
      <c r="D118" s="15" t="s">
        <v>89</v>
      </c>
      <c r="E118" s="11">
        <v>7659858</v>
      </c>
      <c r="F118" s="13">
        <v>0</v>
      </c>
      <c r="G118" s="12">
        <v>0</v>
      </c>
      <c r="H118" s="14">
        <f t="shared" si="13"/>
        <v>7659858</v>
      </c>
      <c r="I118" s="14">
        <v>1523430</v>
      </c>
      <c r="J118" s="13">
        <f t="shared" si="10"/>
        <v>19.888488794439795</v>
      </c>
      <c r="L118" s="31"/>
      <c r="M118" s="8"/>
      <c r="N118" s="31"/>
      <c r="O118" s="31"/>
      <c r="P118" s="8"/>
    </row>
    <row r="119" spans="1:16" ht="39.6" customHeight="1" x14ac:dyDescent="0.3">
      <c r="A119" s="37"/>
      <c r="D119" s="15" t="s">
        <v>315</v>
      </c>
      <c r="E119" s="11">
        <v>8888</v>
      </c>
      <c r="F119" s="13">
        <v>0</v>
      </c>
      <c r="G119" s="12">
        <v>0</v>
      </c>
      <c r="H119" s="14">
        <f t="shared" si="13"/>
        <v>8888</v>
      </c>
      <c r="I119" s="14">
        <v>137158</v>
      </c>
      <c r="J119" s="13">
        <f t="shared" si="10"/>
        <v>1543.1818181818182</v>
      </c>
      <c r="L119" s="31"/>
      <c r="M119" s="8"/>
      <c r="N119" s="31"/>
      <c r="O119" s="31"/>
      <c r="P119" s="8"/>
    </row>
    <row r="120" spans="1:16" ht="14.4" customHeight="1" x14ac:dyDescent="0.3">
      <c r="A120" s="37"/>
      <c r="D120" s="15" t="s">
        <v>346</v>
      </c>
      <c r="E120" s="11">
        <v>1492920</v>
      </c>
      <c r="F120" s="13">
        <v>0</v>
      </c>
      <c r="G120" s="12">
        <v>0</v>
      </c>
      <c r="H120" s="14">
        <f t="shared" si="13"/>
        <v>1492920</v>
      </c>
      <c r="I120" s="14">
        <v>4147</v>
      </c>
      <c r="J120" s="13">
        <f t="shared" si="10"/>
        <v>0.27777777777777779</v>
      </c>
      <c r="L120" s="31"/>
      <c r="M120" s="8"/>
      <c r="N120" s="31"/>
      <c r="O120" s="31"/>
      <c r="P120" s="8"/>
    </row>
    <row r="121" spans="1:16" ht="26.4" customHeight="1" x14ac:dyDescent="0.3">
      <c r="A121" s="37"/>
      <c r="D121" s="15" t="s">
        <v>316</v>
      </c>
      <c r="E121" s="11">
        <v>20256112</v>
      </c>
      <c r="F121" s="13">
        <v>0</v>
      </c>
      <c r="G121" s="12">
        <v>0</v>
      </c>
      <c r="H121" s="14">
        <f t="shared" si="13"/>
        <v>20256112</v>
      </c>
      <c r="I121" s="14">
        <v>3864142</v>
      </c>
      <c r="J121" s="13">
        <f t="shared" si="10"/>
        <v>19.076424932879519</v>
      </c>
      <c r="L121" s="31"/>
      <c r="M121" s="8"/>
      <c r="N121" s="31"/>
      <c r="O121" s="31"/>
      <c r="P121" s="8"/>
    </row>
    <row r="122" spans="1:16" ht="26.4" customHeight="1" x14ac:dyDescent="0.3">
      <c r="A122" s="37"/>
      <c r="D122" s="15" t="s">
        <v>317</v>
      </c>
      <c r="E122" s="11">
        <v>0</v>
      </c>
      <c r="F122" s="13">
        <v>0</v>
      </c>
      <c r="G122" s="12">
        <v>0</v>
      </c>
      <c r="H122" s="14">
        <f t="shared" si="13"/>
        <v>0</v>
      </c>
      <c r="I122" s="14">
        <v>19441</v>
      </c>
      <c r="J122" s="13">
        <f t="shared" si="10"/>
        <v>100</v>
      </c>
      <c r="L122" s="31"/>
      <c r="M122" s="8"/>
      <c r="N122" s="31"/>
      <c r="O122" s="31"/>
      <c r="P122" s="8"/>
    </row>
    <row r="123" spans="1:16" ht="14.4" customHeight="1" x14ac:dyDescent="0.3">
      <c r="D123" s="15" t="s">
        <v>90</v>
      </c>
      <c r="E123" s="11">
        <v>0</v>
      </c>
      <c r="F123" s="13">
        <v>0</v>
      </c>
      <c r="G123" s="12">
        <v>0</v>
      </c>
      <c r="H123" s="14">
        <f t="shared" si="13"/>
        <v>0</v>
      </c>
      <c r="I123" s="14">
        <v>2594</v>
      </c>
      <c r="J123" s="13">
        <f t="shared" si="10"/>
        <v>100</v>
      </c>
      <c r="L123" s="31"/>
      <c r="M123" s="8"/>
      <c r="N123" s="31"/>
      <c r="O123" s="31"/>
      <c r="P123" s="8"/>
    </row>
    <row r="124" spans="1:16" ht="14.4" customHeight="1" x14ac:dyDescent="0.3">
      <c r="D124" s="15" t="s">
        <v>91</v>
      </c>
      <c r="E124" s="11">
        <v>632088</v>
      </c>
      <c r="F124" s="13">
        <v>0</v>
      </c>
      <c r="G124" s="12">
        <v>0</v>
      </c>
      <c r="H124" s="14">
        <f t="shared" si="13"/>
        <v>632088</v>
      </c>
      <c r="I124" s="14">
        <v>332883</v>
      </c>
      <c r="J124" s="13">
        <f t="shared" si="10"/>
        <v>52.664027793598358</v>
      </c>
      <c r="L124" s="31"/>
      <c r="M124" s="8"/>
      <c r="N124" s="31"/>
      <c r="O124" s="31"/>
      <c r="P124" s="8"/>
    </row>
    <row r="125" spans="1:16" ht="26.4" customHeight="1" x14ac:dyDescent="0.3">
      <c r="D125" s="15" t="s">
        <v>318</v>
      </c>
      <c r="E125" s="11">
        <v>414960</v>
      </c>
      <c r="F125" s="13">
        <v>0</v>
      </c>
      <c r="G125" s="12">
        <v>0</v>
      </c>
      <c r="H125" s="14">
        <f t="shared" si="13"/>
        <v>414960</v>
      </c>
      <c r="I125" s="14">
        <v>359831.7</v>
      </c>
      <c r="J125" s="13">
        <f t="shared" si="10"/>
        <v>86.714791787160209</v>
      </c>
      <c r="L125" s="31"/>
      <c r="M125" s="8"/>
      <c r="N125" s="31"/>
      <c r="O125" s="31"/>
      <c r="P125" s="8"/>
    </row>
    <row r="126" spans="1:16" ht="14.4" customHeight="1" x14ac:dyDescent="0.3">
      <c r="D126" s="15" t="s">
        <v>92</v>
      </c>
      <c r="E126" s="11">
        <v>543607</v>
      </c>
      <c r="F126" s="13">
        <v>0</v>
      </c>
      <c r="G126" s="12">
        <v>0</v>
      </c>
      <c r="H126" s="14">
        <f t="shared" si="13"/>
        <v>543607</v>
      </c>
      <c r="I126" s="14">
        <v>95310</v>
      </c>
      <c r="J126" s="13">
        <f t="shared" si="10"/>
        <v>17.532886809772503</v>
      </c>
      <c r="L126" s="31"/>
      <c r="M126" s="8"/>
      <c r="N126" s="31"/>
      <c r="O126" s="31"/>
      <c r="P126" s="8"/>
    </row>
    <row r="127" spans="1:16" ht="14.4" customHeight="1" x14ac:dyDescent="0.3">
      <c r="A127" s="37"/>
      <c r="C127" s="7"/>
      <c r="D127" s="15" t="s">
        <v>93</v>
      </c>
      <c r="E127" s="11">
        <v>0</v>
      </c>
      <c r="F127" s="13">
        <v>0</v>
      </c>
      <c r="G127" s="12">
        <v>0</v>
      </c>
      <c r="H127" s="14">
        <f t="shared" si="13"/>
        <v>0</v>
      </c>
      <c r="I127" s="14">
        <v>237135.5</v>
      </c>
      <c r="J127" s="13">
        <f t="shared" si="10"/>
        <v>100</v>
      </c>
      <c r="L127" s="31"/>
      <c r="M127" s="8"/>
      <c r="N127" s="31"/>
      <c r="O127" s="31"/>
      <c r="P127" s="8"/>
    </row>
    <row r="128" spans="1:16" ht="14.4" customHeight="1" x14ac:dyDescent="0.3">
      <c r="A128" s="37"/>
      <c r="C128" s="7"/>
      <c r="D128" s="15" t="s">
        <v>94</v>
      </c>
      <c r="E128" s="11">
        <v>0</v>
      </c>
      <c r="F128" s="13">
        <v>0</v>
      </c>
      <c r="G128" s="12">
        <v>0</v>
      </c>
      <c r="H128" s="14">
        <f t="shared" si="13"/>
        <v>0</v>
      </c>
      <c r="I128" s="14">
        <v>2088</v>
      </c>
      <c r="J128" s="13">
        <f t="shared" si="10"/>
        <v>100</v>
      </c>
      <c r="L128" s="31"/>
      <c r="M128" s="8"/>
      <c r="N128" s="31"/>
      <c r="O128" s="31"/>
      <c r="P128" s="8"/>
    </row>
    <row r="129" spans="1:16" ht="14.4" customHeight="1" x14ac:dyDescent="0.3">
      <c r="A129" s="37"/>
      <c r="C129" s="7"/>
      <c r="D129" s="15" t="s">
        <v>95</v>
      </c>
      <c r="E129" s="11">
        <v>0</v>
      </c>
      <c r="F129" s="13">
        <v>0</v>
      </c>
      <c r="G129" s="12">
        <v>0</v>
      </c>
      <c r="H129" s="14">
        <f t="shared" si="13"/>
        <v>0</v>
      </c>
      <c r="I129" s="14">
        <v>5134</v>
      </c>
      <c r="J129" s="13">
        <f t="shared" si="10"/>
        <v>100</v>
      </c>
      <c r="L129" s="31"/>
      <c r="M129" s="8"/>
      <c r="N129" s="31"/>
      <c r="O129" s="31"/>
      <c r="P129" s="8"/>
    </row>
    <row r="130" spans="1:16" ht="14.4" customHeight="1" x14ac:dyDescent="0.3">
      <c r="A130" s="37"/>
      <c r="C130" s="7"/>
      <c r="D130" s="15" t="s">
        <v>96</v>
      </c>
      <c r="E130" s="11">
        <v>72960</v>
      </c>
      <c r="F130" s="13">
        <v>0</v>
      </c>
      <c r="G130" s="12">
        <v>0</v>
      </c>
      <c r="H130" s="14">
        <f t="shared" si="13"/>
        <v>72960</v>
      </c>
      <c r="I130" s="14">
        <v>4256</v>
      </c>
      <c r="J130" s="13">
        <f t="shared" si="10"/>
        <v>5.833333333333333</v>
      </c>
      <c r="L130" s="31"/>
      <c r="M130" s="8"/>
      <c r="N130" s="31"/>
      <c r="O130" s="31"/>
      <c r="P130" s="8"/>
    </row>
    <row r="131" spans="1:16" ht="14.4" customHeight="1" x14ac:dyDescent="0.3">
      <c r="A131" s="37"/>
      <c r="C131" s="7"/>
      <c r="D131" s="15" t="s">
        <v>319</v>
      </c>
      <c r="E131" s="11">
        <v>2568</v>
      </c>
      <c r="F131" s="13">
        <v>0</v>
      </c>
      <c r="G131" s="12">
        <v>0</v>
      </c>
      <c r="H131" s="14">
        <f t="shared" si="13"/>
        <v>2568</v>
      </c>
      <c r="I131" s="14">
        <v>0</v>
      </c>
      <c r="J131" s="13">
        <f t="shared" si="10"/>
        <v>0</v>
      </c>
      <c r="L131" s="31"/>
      <c r="M131" s="8"/>
      <c r="N131" s="31"/>
      <c r="O131" s="31"/>
      <c r="P131" s="8"/>
    </row>
    <row r="132" spans="1:16" ht="14.4" customHeight="1" x14ac:dyDescent="0.3">
      <c r="A132" s="37"/>
      <c r="C132" s="7"/>
      <c r="D132" s="15" t="s">
        <v>320</v>
      </c>
      <c r="E132" s="11">
        <v>0</v>
      </c>
      <c r="F132" s="13">
        <v>0</v>
      </c>
      <c r="G132" s="12">
        <v>0</v>
      </c>
      <c r="H132" s="14">
        <f t="shared" si="13"/>
        <v>0</v>
      </c>
      <c r="I132" s="14">
        <v>0</v>
      </c>
      <c r="J132" s="13">
        <f t="shared" si="10"/>
        <v>0</v>
      </c>
      <c r="L132" s="31"/>
      <c r="M132" s="8"/>
      <c r="N132" s="31"/>
      <c r="O132" s="31"/>
      <c r="P132" s="8"/>
    </row>
    <row r="133" spans="1:16" ht="14.4" customHeight="1" x14ac:dyDescent="0.3">
      <c r="A133" s="37"/>
      <c r="C133" s="7"/>
      <c r="D133" s="15" t="s">
        <v>363</v>
      </c>
      <c r="E133" s="11">
        <v>48840</v>
      </c>
      <c r="F133" s="13">
        <v>0</v>
      </c>
      <c r="G133" s="12"/>
      <c r="H133" s="14">
        <f t="shared" si="13"/>
        <v>48840</v>
      </c>
      <c r="I133" s="14">
        <v>0</v>
      </c>
      <c r="J133" s="13">
        <f t="shared" si="10"/>
        <v>0</v>
      </c>
      <c r="L133" s="31"/>
      <c r="M133" s="8"/>
      <c r="N133" s="31"/>
      <c r="O133" s="31"/>
      <c r="P133" s="8"/>
    </row>
    <row r="134" spans="1:16" ht="14.4" customHeight="1" x14ac:dyDescent="0.3">
      <c r="A134" s="37"/>
      <c r="C134" s="7"/>
      <c r="D134" s="15" t="s">
        <v>357</v>
      </c>
      <c r="E134" s="12">
        <v>0</v>
      </c>
      <c r="F134" s="13">
        <v>0</v>
      </c>
      <c r="G134" s="12">
        <v>0</v>
      </c>
      <c r="H134" s="14">
        <f t="shared" si="13"/>
        <v>0</v>
      </c>
      <c r="I134" s="14">
        <v>-363028.5</v>
      </c>
      <c r="J134" s="13">
        <f t="shared" si="10"/>
        <v>100</v>
      </c>
      <c r="L134" s="31"/>
      <c r="M134" s="8"/>
      <c r="N134" s="31"/>
      <c r="O134" s="31"/>
      <c r="P134" s="8"/>
    </row>
    <row r="135" spans="1:16" ht="14.4" customHeight="1" x14ac:dyDescent="0.3">
      <c r="A135" s="37"/>
      <c r="C135" s="7"/>
      <c r="D135" s="27" t="s">
        <v>97</v>
      </c>
      <c r="E135" s="28">
        <f>SUM(E136:E142)</f>
        <v>5491444</v>
      </c>
      <c r="F135" s="28">
        <f>SUM(F136:F142)</f>
        <v>0</v>
      </c>
      <c r="G135" s="28">
        <v>0</v>
      </c>
      <c r="H135" s="29">
        <f>SUM(H136:H142)</f>
        <v>5491444</v>
      </c>
      <c r="I135" s="29">
        <f>SUM(I136:I142)</f>
        <v>1294129</v>
      </c>
      <c r="J135" s="28">
        <f>IF(I135=0,0,IF(H135=0,100,I135/H135*100))</f>
        <v>23.566278741984803</v>
      </c>
      <c r="L135" s="57"/>
      <c r="M135" s="8"/>
      <c r="N135" s="31"/>
      <c r="O135" s="31"/>
      <c r="P135" s="8"/>
    </row>
    <row r="136" spans="1:16" ht="14.4" customHeight="1" x14ac:dyDescent="0.3">
      <c r="A136" s="37"/>
      <c r="C136" s="7"/>
      <c r="D136" s="15" t="s">
        <v>98</v>
      </c>
      <c r="E136" s="11">
        <v>2040000</v>
      </c>
      <c r="F136" s="17">
        <v>0</v>
      </c>
      <c r="G136" s="12">
        <v>0</v>
      </c>
      <c r="H136" s="14">
        <f>+E136+F136+G136</f>
        <v>2040000</v>
      </c>
      <c r="I136" s="18">
        <v>289011</v>
      </c>
      <c r="J136" s="14">
        <f t="shared" ref="J136:J198" si="14">IF(I136=0,0,IF(H136=0,100,I136/H136*100))</f>
        <v>14.16720588235294</v>
      </c>
      <c r="L136" s="31"/>
      <c r="M136" s="8"/>
      <c r="N136" s="31"/>
      <c r="O136" s="31"/>
      <c r="P136" s="8"/>
    </row>
    <row r="137" spans="1:16" ht="14.4" customHeight="1" x14ac:dyDescent="0.3">
      <c r="A137" s="37"/>
      <c r="C137" s="7"/>
      <c r="D137" s="15" t="s">
        <v>99</v>
      </c>
      <c r="E137" s="11">
        <v>3278000</v>
      </c>
      <c r="F137" s="17">
        <v>0</v>
      </c>
      <c r="G137" s="12">
        <v>0</v>
      </c>
      <c r="H137" s="14">
        <f t="shared" ref="H137:H200" si="15">+E137+F137+G137</f>
        <v>3278000</v>
      </c>
      <c r="I137" s="18">
        <v>415052</v>
      </c>
      <c r="J137" s="14">
        <f t="shared" si="14"/>
        <v>12.661744966442953</v>
      </c>
      <c r="L137" s="31"/>
      <c r="M137" s="8"/>
      <c r="N137" s="31"/>
      <c r="O137" s="31"/>
      <c r="P137" s="8"/>
    </row>
    <row r="138" spans="1:16" ht="14.4" customHeight="1" x14ac:dyDescent="0.3">
      <c r="A138" s="37"/>
      <c r="C138" s="7"/>
      <c r="D138" s="15" t="s">
        <v>100</v>
      </c>
      <c r="E138" s="11">
        <v>58488</v>
      </c>
      <c r="F138" s="17">
        <v>0</v>
      </c>
      <c r="G138" s="12">
        <v>0</v>
      </c>
      <c r="H138" s="14">
        <f t="shared" si="15"/>
        <v>58488</v>
      </c>
      <c r="I138" s="18">
        <v>13852</v>
      </c>
      <c r="J138" s="14">
        <f t="shared" si="14"/>
        <v>23.683490630556694</v>
      </c>
      <c r="L138" s="31"/>
      <c r="M138" s="8"/>
      <c r="N138" s="31"/>
      <c r="O138" s="31"/>
      <c r="P138" s="8"/>
    </row>
    <row r="139" spans="1:16" ht="14.4" customHeight="1" x14ac:dyDescent="0.3">
      <c r="A139" s="37"/>
      <c r="C139" s="7"/>
      <c r="D139" s="15" t="s">
        <v>101</v>
      </c>
      <c r="E139" s="11">
        <v>26400</v>
      </c>
      <c r="F139" s="17">
        <v>0</v>
      </c>
      <c r="G139" s="12">
        <v>0</v>
      </c>
      <c r="H139" s="14">
        <f t="shared" si="15"/>
        <v>26400</v>
      </c>
      <c r="I139" s="18">
        <v>19928</v>
      </c>
      <c r="J139" s="14">
        <f t="shared" si="14"/>
        <v>75.484848484848484</v>
      </c>
      <c r="L139" s="31"/>
      <c r="M139" s="8"/>
      <c r="N139" s="31"/>
      <c r="O139" s="31"/>
      <c r="P139" s="8"/>
    </row>
    <row r="140" spans="1:16" ht="14.4" customHeight="1" x14ac:dyDescent="0.3">
      <c r="A140" s="37"/>
      <c r="C140" s="7"/>
      <c r="D140" s="15" t="s">
        <v>102</v>
      </c>
      <c r="E140" s="11">
        <v>14450</v>
      </c>
      <c r="F140" s="17">
        <v>0</v>
      </c>
      <c r="G140" s="12">
        <v>0</v>
      </c>
      <c r="H140" s="14">
        <f t="shared" si="15"/>
        <v>14450</v>
      </c>
      <c r="I140" s="18">
        <v>1285</v>
      </c>
      <c r="J140" s="14">
        <f t="shared" si="14"/>
        <v>8.8927335640138416</v>
      </c>
      <c r="L140" s="31"/>
      <c r="M140" s="8"/>
      <c r="N140" s="31"/>
      <c r="O140" s="31"/>
      <c r="P140" s="8"/>
    </row>
    <row r="141" spans="1:16" ht="14.4" customHeight="1" x14ac:dyDescent="0.3">
      <c r="A141" s="37"/>
      <c r="C141" s="7"/>
      <c r="D141" s="15" t="s">
        <v>103</v>
      </c>
      <c r="E141" s="11">
        <v>72600</v>
      </c>
      <c r="F141" s="17">
        <v>0</v>
      </c>
      <c r="G141" s="12">
        <v>0</v>
      </c>
      <c r="H141" s="14">
        <f t="shared" si="15"/>
        <v>72600</v>
      </c>
      <c r="I141" s="18">
        <v>0</v>
      </c>
      <c r="J141" s="14">
        <f t="shared" si="14"/>
        <v>0</v>
      </c>
      <c r="L141" s="31"/>
      <c r="M141" s="8"/>
      <c r="N141" s="31"/>
      <c r="O141" s="31"/>
      <c r="P141" s="8"/>
    </row>
    <row r="142" spans="1:16" ht="14.4" customHeight="1" x14ac:dyDescent="0.3">
      <c r="A142" s="37"/>
      <c r="C142" s="7"/>
      <c r="D142" s="15" t="s">
        <v>104</v>
      </c>
      <c r="E142" s="11">
        <v>1506</v>
      </c>
      <c r="F142" s="17">
        <v>0</v>
      </c>
      <c r="G142" s="12">
        <v>0</v>
      </c>
      <c r="H142" s="14">
        <f t="shared" si="15"/>
        <v>1506</v>
      </c>
      <c r="I142" s="18">
        <v>555001</v>
      </c>
      <c r="J142" s="14">
        <f t="shared" si="14"/>
        <v>36852.656042496681</v>
      </c>
      <c r="L142" s="31"/>
      <c r="M142" s="8"/>
      <c r="N142" s="31"/>
      <c r="O142" s="31"/>
      <c r="P142" s="8"/>
    </row>
    <row r="143" spans="1:16" x14ac:dyDescent="0.3">
      <c r="A143" s="37"/>
      <c r="C143" s="7"/>
      <c r="D143" s="27" t="s">
        <v>105</v>
      </c>
      <c r="E143" s="29">
        <f>SUM(E144:E145)</f>
        <v>65785</v>
      </c>
      <c r="F143" s="29">
        <f>SUM(F144:F145)</f>
        <v>0</v>
      </c>
      <c r="G143" s="28">
        <v>0</v>
      </c>
      <c r="H143" s="28">
        <f>+H144+H145</f>
        <v>65785</v>
      </c>
      <c r="I143" s="29">
        <f>SUM(I144:I145)</f>
        <v>5314</v>
      </c>
      <c r="J143" s="28">
        <f t="shared" si="14"/>
        <v>8.0778292923918826</v>
      </c>
      <c r="L143" s="31"/>
      <c r="M143" s="8"/>
      <c r="N143" s="31"/>
      <c r="O143" s="31"/>
      <c r="P143" s="8"/>
    </row>
    <row r="144" spans="1:16" x14ac:dyDescent="0.3">
      <c r="A144" s="37"/>
      <c r="C144" s="7"/>
      <c r="D144" s="15" t="s">
        <v>105</v>
      </c>
      <c r="E144" s="11">
        <v>65785</v>
      </c>
      <c r="F144" s="12">
        <v>0</v>
      </c>
      <c r="G144" s="12">
        <v>0</v>
      </c>
      <c r="H144" s="14">
        <f t="shared" si="15"/>
        <v>65785</v>
      </c>
      <c r="I144" s="18">
        <v>4026</v>
      </c>
      <c r="J144" s="14">
        <f t="shared" si="14"/>
        <v>6.1199361556585847</v>
      </c>
      <c r="L144" s="31"/>
      <c r="M144" s="8"/>
      <c r="N144" s="31"/>
      <c r="O144" s="31"/>
      <c r="P144" s="8"/>
    </row>
    <row r="145" spans="1:16" x14ac:dyDescent="0.3">
      <c r="A145" s="37"/>
      <c r="C145" s="7"/>
      <c r="D145" s="22" t="s">
        <v>321</v>
      </c>
      <c r="E145" s="25">
        <v>0</v>
      </c>
      <c r="F145" s="17">
        <v>0</v>
      </c>
      <c r="G145" s="23">
        <v>0</v>
      </c>
      <c r="H145" s="14">
        <f t="shared" si="15"/>
        <v>0</v>
      </c>
      <c r="I145" s="18">
        <v>1288</v>
      </c>
      <c r="J145" s="18">
        <f t="shared" si="14"/>
        <v>100</v>
      </c>
      <c r="L145" s="31"/>
      <c r="M145" s="8"/>
      <c r="N145" s="31"/>
      <c r="O145" s="31"/>
      <c r="P145" s="8"/>
    </row>
    <row r="146" spans="1:16" x14ac:dyDescent="0.3">
      <c r="A146" s="37"/>
      <c r="C146" s="7"/>
      <c r="D146" s="27" t="s">
        <v>106</v>
      </c>
      <c r="E146" s="28">
        <f>SUM(E147:E215)</f>
        <v>19215420</v>
      </c>
      <c r="F146" s="28">
        <f>SUM(F147:F215)</f>
        <v>0</v>
      </c>
      <c r="G146" s="28">
        <v>0</v>
      </c>
      <c r="H146" s="29">
        <f>SUM(H147:H215)</f>
        <v>19215420</v>
      </c>
      <c r="I146" s="29">
        <f>SUM(I147:I215)</f>
        <v>4568399</v>
      </c>
      <c r="J146" s="28">
        <f t="shared" si="14"/>
        <v>23.774650775262785</v>
      </c>
      <c r="L146" s="31"/>
      <c r="M146" s="8"/>
      <c r="N146" s="31"/>
      <c r="O146" s="31"/>
      <c r="P146" s="8"/>
    </row>
    <row r="147" spans="1:16" x14ac:dyDescent="0.3">
      <c r="A147" s="37"/>
      <c r="C147" s="7"/>
      <c r="D147" s="15" t="s">
        <v>107</v>
      </c>
      <c r="E147" s="11">
        <v>1824</v>
      </c>
      <c r="F147" s="17">
        <v>0</v>
      </c>
      <c r="G147" s="12">
        <v>0</v>
      </c>
      <c r="H147" s="14">
        <f t="shared" si="15"/>
        <v>1824</v>
      </c>
      <c r="I147" s="18">
        <v>336</v>
      </c>
      <c r="J147" s="14">
        <f t="shared" si="14"/>
        <v>18.421052631578945</v>
      </c>
      <c r="L147" s="31"/>
      <c r="M147" s="8"/>
      <c r="N147" s="31"/>
      <c r="O147" s="31"/>
      <c r="P147" s="8"/>
    </row>
    <row r="148" spans="1:16" x14ac:dyDescent="0.3">
      <c r="A148" s="37"/>
      <c r="C148" s="7"/>
      <c r="D148" s="15" t="s">
        <v>108</v>
      </c>
      <c r="E148" s="11">
        <v>24250</v>
      </c>
      <c r="F148" s="17">
        <v>0</v>
      </c>
      <c r="G148" s="12">
        <v>0</v>
      </c>
      <c r="H148" s="14">
        <f t="shared" si="15"/>
        <v>24250</v>
      </c>
      <c r="I148" s="18">
        <v>3880</v>
      </c>
      <c r="J148" s="14">
        <f t="shared" si="14"/>
        <v>16</v>
      </c>
      <c r="L148" s="31"/>
      <c r="M148" s="8"/>
      <c r="N148" s="31"/>
      <c r="O148" s="31"/>
      <c r="P148" s="8"/>
    </row>
    <row r="149" spans="1:16" x14ac:dyDescent="0.3">
      <c r="A149" s="37"/>
      <c r="C149" s="7"/>
      <c r="D149" s="15" t="s">
        <v>109</v>
      </c>
      <c r="E149" s="11">
        <v>11808</v>
      </c>
      <c r="F149" s="17">
        <v>0</v>
      </c>
      <c r="G149" s="12">
        <v>0</v>
      </c>
      <c r="H149" s="14">
        <f t="shared" si="15"/>
        <v>11808</v>
      </c>
      <c r="I149" s="18">
        <v>35052</v>
      </c>
      <c r="J149" s="14">
        <f t="shared" si="14"/>
        <v>296.84959349593493</v>
      </c>
      <c r="L149" s="31"/>
      <c r="M149" s="8"/>
      <c r="N149" s="31"/>
      <c r="O149" s="31"/>
      <c r="P149" s="8"/>
    </row>
    <row r="150" spans="1:16" x14ac:dyDescent="0.3">
      <c r="A150" s="37"/>
      <c r="C150" s="7"/>
      <c r="D150" s="15" t="s">
        <v>364</v>
      </c>
      <c r="E150" s="11">
        <v>27676</v>
      </c>
      <c r="F150" s="17">
        <v>0</v>
      </c>
      <c r="G150" s="12">
        <v>0</v>
      </c>
      <c r="H150" s="14">
        <f t="shared" si="15"/>
        <v>27676</v>
      </c>
      <c r="I150" s="18">
        <v>0</v>
      </c>
      <c r="J150" s="14">
        <f t="shared" si="14"/>
        <v>0</v>
      </c>
      <c r="L150" s="31"/>
      <c r="M150" s="8"/>
      <c r="N150" s="31"/>
      <c r="O150" s="31"/>
      <c r="P150" s="8"/>
    </row>
    <row r="151" spans="1:16" x14ac:dyDescent="0.3">
      <c r="A151" s="37"/>
      <c r="C151" s="7"/>
      <c r="D151" s="15" t="s">
        <v>110</v>
      </c>
      <c r="E151" s="11">
        <v>5820</v>
      </c>
      <c r="F151" s="17">
        <v>0</v>
      </c>
      <c r="G151" s="12">
        <v>0</v>
      </c>
      <c r="H151" s="14">
        <f t="shared" si="15"/>
        <v>5820</v>
      </c>
      <c r="I151" s="18">
        <v>776</v>
      </c>
      <c r="J151" s="14">
        <f t="shared" si="14"/>
        <v>13.333333333333334</v>
      </c>
      <c r="L151" s="31"/>
      <c r="M151" s="8"/>
      <c r="N151" s="31"/>
      <c r="O151" s="31"/>
      <c r="P151" s="8"/>
    </row>
    <row r="152" spans="1:16" x14ac:dyDescent="0.3">
      <c r="A152" s="37"/>
      <c r="C152" s="7"/>
      <c r="D152" s="15" t="s">
        <v>322</v>
      </c>
      <c r="E152" s="11">
        <v>21110</v>
      </c>
      <c r="F152" s="17">
        <v>0</v>
      </c>
      <c r="G152" s="12">
        <v>0</v>
      </c>
      <c r="H152" s="14">
        <f t="shared" si="15"/>
        <v>21110</v>
      </c>
      <c r="I152" s="18">
        <v>10555</v>
      </c>
      <c r="J152" s="14">
        <f t="shared" si="14"/>
        <v>50</v>
      </c>
      <c r="L152" s="31"/>
      <c r="M152" s="8"/>
      <c r="N152" s="31"/>
      <c r="O152" s="31"/>
      <c r="P152" s="8"/>
    </row>
    <row r="153" spans="1:16" x14ac:dyDescent="0.3">
      <c r="A153" s="37"/>
      <c r="C153" s="7"/>
      <c r="D153" s="15" t="s">
        <v>111</v>
      </c>
      <c r="E153" s="11">
        <v>189990</v>
      </c>
      <c r="F153" s="17">
        <v>0</v>
      </c>
      <c r="G153" s="12">
        <v>0</v>
      </c>
      <c r="H153" s="14">
        <f t="shared" si="15"/>
        <v>189990</v>
      </c>
      <c r="I153" s="18">
        <v>10555</v>
      </c>
      <c r="J153" s="14">
        <f t="shared" si="14"/>
        <v>5.5555555555555554</v>
      </c>
      <c r="L153" s="31"/>
      <c r="M153" s="8"/>
      <c r="N153" s="31"/>
      <c r="O153" s="31"/>
      <c r="P153" s="8"/>
    </row>
    <row r="154" spans="1:16" x14ac:dyDescent="0.3">
      <c r="A154" s="37"/>
      <c r="C154" s="7"/>
      <c r="D154" s="15" t="s">
        <v>112</v>
      </c>
      <c r="E154" s="11">
        <v>0</v>
      </c>
      <c r="F154" s="17">
        <v>0</v>
      </c>
      <c r="G154" s="12">
        <v>0</v>
      </c>
      <c r="H154" s="14">
        <f t="shared" si="15"/>
        <v>0</v>
      </c>
      <c r="I154" s="18">
        <v>0</v>
      </c>
      <c r="J154" s="14">
        <f t="shared" si="14"/>
        <v>0</v>
      </c>
      <c r="L154" s="31"/>
      <c r="M154" s="8"/>
      <c r="N154" s="31"/>
      <c r="O154" s="31"/>
      <c r="P154" s="8"/>
    </row>
    <row r="155" spans="1:16" x14ac:dyDescent="0.3">
      <c r="A155" s="37"/>
      <c r="C155" s="7"/>
      <c r="D155" s="15" t="s">
        <v>113</v>
      </c>
      <c r="E155" s="11">
        <v>267168</v>
      </c>
      <c r="F155" s="17">
        <v>0</v>
      </c>
      <c r="G155" s="12">
        <v>0</v>
      </c>
      <c r="H155" s="14">
        <f t="shared" si="15"/>
        <v>267168</v>
      </c>
      <c r="I155" s="18">
        <v>2138400</v>
      </c>
      <c r="J155" s="14">
        <f t="shared" si="14"/>
        <v>800.39525691699612</v>
      </c>
      <c r="L155" s="31"/>
      <c r="M155" s="8"/>
      <c r="N155" s="31"/>
      <c r="O155" s="31"/>
      <c r="P155" s="8"/>
    </row>
    <row r="156" spans="1:16" x14ac:dyDescent="0.3">
      <c r="A156" s="37"/>
      <c r="C156" s="7"/>
      <c r="D156" s="15" t="s">
        <v>114</v>
      </c>
      <c r="E156" s="11">
        <v>31770</v>
      </c>
      <c r="F156" s="17">
        <v>0</v>
      </c>
      <c r="G156" s="12">
        <v>0</v>
      </c>
      <c r="H156" s="14">
        <f t="shared" si="15"/>
        <v>31770</v>
      </c>
      <c r="I156" s="18">
        <v>4236</v>
      </c>
      <c r="J156" s="14">
        <f t="shared" si="14"/>
        <v>13.333333333333334</v>
      </c>
      <c r="L156" s="31"/>
      <c r="M156" s="8"/>
      <c r="N156" s="31"/>
      <c r="O156" s="31"/>
      <c r="P156" s="8"/>
    </row>
    <row r="157" spans="1:16" x14ac:dyDescent="0.3">
      <c r="A157" s="37"/>
      <c r="C157" s="7"/>
      <c r="D157" s="41" t="s">
        <v>365</v>
      </c>
      <c r="E157" s="11">
        <v>23232</v>
      </c>
      <c r="F157" s="17">
        <v>0</v>
      </c>
      <c r="G157" s="12">
        <v>0</v>
      </c>
      <c r="H157" s="14">
        <f t="shared" si="15"/>
        <v>23232</v>
      </c>
      <c r="I157" s="18">
        <v>0</v>
      </c>
      <c r="J157" s="14">
        <f t="shared" si="14"/>
        <v>0</v>
      </c>
      <c r="L157" s="31"/>
      <c r="M157" s="8"/>
      <c r="N157" s="31"/>
      <c r="O157" s="31"/>
      <c r="P157" s="8"/>
    </row>
    <row r="158" spans="1:16" x14ac:dyDescent="0.3">
      <c r="A158" s="37"/>
      <c r="C158" s="7"/>
      <c r="D158" s="15" t="s">
        <v>115</v>
      </c>
      <c r="E158" s="11">
        <v>26400</v>
      </c>
      <c r="F158" s="17">
        <v>0</v>
      </c>
      <c r="G158" s="12">
        <v>0</v>
      </c>
      <c r="H158" s="14">
        <f t="shared" si="15"/>
        <v>26400</v>
      </c>
      <c r="I158" s="18">
        <v>23232</v>
      </c>
      <c r="J158" s="14">
        <f t="shared" si="14"/>
        <v>88</v>
      </c>
      <c r="L158" s="31"/>
      <c r="M158" s="8"/>
      <c r="N158" s="31"/>
      <c r="O158" s="31"/>
      <c r="P158" s="8"/>
    </row>
    <row r="159" spans="1:16" x14ac:dyDescent="0.3">
      <c r="A159" s="37"/>
      <c r="C159" s="7"/>
      <c r="D159" s="41" t="s">
        <v>366</v>
      </c>
      <c r="E159" s="11">
        <v>2550</v>
      </c>
      <c r="F159" s="17">
        <v>0</v>
      </c>
      <c r="G159" s="12">
        <v>0</v>
      </c>
      <c r="H159" s="14">
        <f t="shared" si="15"/>
        <v>2550</v>
      </c>
      <c r="I159" s="18">
        <v>0</v>
      </c>
      <c r="J159" s="14">
        <f t="shared" si="14"/>
        <v>0</v>
      </c>
      <c r="L159" s="31"/>
      <c r="M159" s="8"/>
      <c r="N159" s="31"/>
      <c r="O159" s="31"/>
      <c r="P159" s="8"/>
    </row>
    <row r="160" spans="1:16" x14ac:dyDescent="0.3">
      <c r="A160" s="37"/>
      <c r="C160" s="7"/>
      <c r="D160" s="15" t="s">
        <v>116</v>
      </c>
      <c r="E160" s="11">
        <v>0</v>
      </c>
      <c r="F160" s="17">
        <v>0</v>
      </c>
      <c r="G160" s="12">
        <v>0</v>
      </c>
      <c r="H160" s="14">
        <f t="shared" si="15"/>
        <v>0</v>
      </c>
      <c r="I160" s="18">
        <v>848</v>
      </c>
      <c r="J160" s="14">
        <f t="shared" si="14"/>
        <v>100</v>
      </c>
      <c r="L160" s="31"/>
      <c r="M160" s="8"/>
      <c r="N160" s="31"/>
      <c r="O160" s="31"/>
      <c r="P160" s="8"/>
    </row>
    <row r="161" spans="1:16" x14ac:dyDescent="0.3">
      <c r="A161" s="37"/>
      <c r="C161" s="7"/>
      <c r="D161" s="15" t="s">
        <v>117</v>
      </c>
      <c r="E161" s="11">
        <v>0</v>
      </c>
      <c r="F161" s="17">
        <v>0</v>
      </c>
      <c r="G161" s="12">
        <v>0</v>
      </c>
      <c r="H161" s="14">
        <f t="shared" si="15"/>
        <v>0</v>
      </c>
      <c r="I161" s="18">
        <v>890415</v>
      </c>
      <c r="J161" s="14">
        <f t="shared" si="14"/>
        <v>100</v>
      </c>
      <c r="L161" s="31"/>
      <c r="M161" s="8"/>
      <c r="N161" s="31"/>
      <c r="O161" s="31"/>
      <c r="P161" s="8"/>
    </row>
    <row r="162" spans="1:16" x14ac:dyDescent="0.3">
      <c r="A162" s="37"/>
      <c r="C162" s="7"/>
      <c r="D162" s="15" t="s">
        <v>118</v>
      </c>
      <c r="E162" s="11">
        <v>0</v>
      </c>
      <c r="F162" s="17">
        <v>0</v>
      </c>
      <c r="G162" s="12">
        <v>0</v>
      </c>
      <c r="H162" s="14">
        <f t="shared" si="15"/>
        <v>0</v>
      </c>
      <c r="I162" s="18">
        <v>36801</v>
      </c>
      <c r="J162" s="14">
        <f t="shared" si="14"/>
        <v>100</v>
      </c>
      <c r="L162" s="31"/>
      <c r="M162" s="8"/>
      <c r="N162" s="31"/>
      <c r="O162" s="31"/>
      <c r="P162" s="8"/>
    </row>
    <row r="163" spans="1:16" x14ac:dyDescent="0.3">
      <c r="A163" s="37"/>
      <c r="C163" s="7"/>
      <c r="D163" s="15" t="s">
        <v>119</v>
      </c>
      <c r="E163" s="47">
        <v>3880</v>
      </c>
      <c r="F163" s="17">
        <v>0</v>
      </c>
      <c r="G163" s="12">
        <v>0</v>
      </c>
      <c r="H163" s="14">
        <f t="shared" si="15"/>
        <v>3880</v>
      </c>
      <c r="I163" s="18">
        <v>1164</v>
      </c>
      <c r="J163" s="14">
        <f t="shared" si="14"/>
        <v>30</v>
      </c>
      <c r="L163" s="31"/>
      <c r="M163" s="8"/>
      <c r="N163" s="31"/>
      <c r="O163" s="31"/>
      <c r="P163" s="8"/>
    </row>
    <row r="164" spans="1:16" x14ac:dyDescent="0.3">
      <c r="A164" s="37"/>
      <c r="C164" s="7"/>
      <c r="D164" s="15" t="s">
        <v>120</v>
      </c>
      <c r="E164" s="47">
        <v>16840</v>
      </c>
      <c r="F164" s="17">
        <v>0</v>
      </c>
      <c r="G164" s="12">
        <v>0</v>
      </c>
      <c r="H164" s="14">
        <f t="shared" si="15"/>
        <v>16840</v>
      </c>
      <c r="I164" s="18">
        <v>1263</v>
      </c>
      <c r="J164" s="14">
        <f t="shared" si="14"/>
        <v>7.5</v>
      </c>
      <c r="L164" s="31"/>
      <c r="M164" s="8"/>
      <c r="N164" s="31"/>
      <c r="O164" s="31"/>
      <c r="P164" s="8"/>
    </row>
    <row r="165" spans="1:16" x14ac:dyDescent="0.3">
      <c r="A165" s="37"/>
      <c r="C165" s="7"/>
      <c r="D165" s="15" t="s">
        <v>349</v>
      </c>
      <c r="E165" s="47">
        <v>0</v>
      </c>
      <c r="F165" s="17">
        <v>0</v>
      </c>
      <c r="G165" s="12">
        <v>0</v>
      </c>
      <c r="H165" s="14">
        <f t="shared" si="15"/>
        <v>0</v>
      </c>
      <c r="I165" s="18">
        <v>0</v>
      </c>
      <c r="J165" s="14">
        <f t="shared" si="14"/>
        <v>0</v>
      </c>
      <c r="L165" s="31"/>
      <c r="M165" s="8"/>
      <c r="N165" s="31"/>
      <c r="O165" s="31"/>
      <c r="P165" s="8"/>
    </row>
    <row r="166" spans="1:16" x14ac:dyDescent="0.3">
      <c r="A166" s="37"/>
      <c r="C166" s="7"/>
      <c r="D166" s="15" t="s">
        <v>121</v>
      </c>
      <c r="E166" s="47">
        <v>2177151</v>
      </c>
      <c r="F166" s="17">
        <v>0</v>
      </c>
      <c r="G166" s="12">
        <v>0</v>
      </c>
      <c r="H166" s="14">
        <f t="shared" si="15"/>
        <v>2177151</v>
      </c>
      <c r="I166" s="18">
        <v>0</v>
      </c>
      <c r="J166" s="14">
        <f t="shared" si="14"/>
        <v>0</v>
      </c>
      <c r="L166" s="31"/>
      <c r="M166" s="8"/>
      <c r="N166" s="31"/>
      <c r="O166" s="31"/>
      <c r="P166" s="8"/>
    </row>
    <row r="167" spans="1:16" x14ac:dyDescent="0.3">
      <c r="A167" s="37"/>
      <c r="C167" s="7"/>
      <c r="D167" s="15" t="s">
        <v>350</v>
      </c>
      <c r="E167" s="47">
        <v>30858</v>
      </c>
      <c r="F167" s="17">
        <v>0</v>
      </c>
      <c r="G167" s="12">
        <v>0</v>
      </c>
      <c r="H167" s="14">
        <f t="shared" si="15"/>
        <v>30858</v>
      </c>
      <c r="I167" s="18">
        <v>0</v>
      </c>
      <c r="J167" s="14">
        <f t="shared" si="14"/>
        <v>0</v>
      </c>
      <c r="L167" s="31"/>
      <c r="M167" s="8"/>
      <c r="N167" s="31"/>
      <c r="O167" s="31"/>
      <c r="P167" s="8"/>
    </row>
    <row r="168" spans="1:16" x14ac:dyDescent="0.3">
      <c r="A168" s="37"/>
      <c r="C168" s="7"/>
      <c r="D168" s="15" t="s">
        <v>323</v>
      </c>
      <c r="E168" s="47">
        <v>13485</v>
      </c>
      <c r="F168" s="17">
        <v>0</v>
      </c>
      <c r="G168" s="12">
        <v>0</v>
      </c>
      <c r="H168" s="14">
        <f t="shared" si="15"/>
        <v>13485</v>
      </c>
      <c r="I168" s="18">
        <v>17980</v>
      </c>
      <c r="J168" s="14">
        <f t="shared" si="14"/>
        <v>133.33333333333331</v>
      </c>
      <c r="L168" s="31"/>
      <c r="M168" s="8"/>
      <c r="N168" s="31"/>
      <c r="O168" s="31"/>
      <c r="P168" s="8"/>
    </row>
    <row r="169" spans="1:16" x14ac:dyDescent="0.3">
      <c r="A169" s="37"/>
      <c r="C169" s="7"/>
      <c r="D169" s="15" t="s">
        <v>122</v>
      </c>
      <c r="E169" s="47">
        <v>112926</v>
      </c>
      <c r="F169" s="17">
        <v>0</v>
      </c>
      <c r="G169" s="12">
        <v>0</v>
      </c>
      <c r="H169" s="14">
        <f t="shared" si="15"/>
        <v>112926</v>
      </c>
      <c r="I169" s="18">
        <v>7788</v>
      </c>
      <c r="J169" s="14">
        <f t="shared" si="14"/>
        <v>6.8965517241379306</v>
      </c>
      <c r="L169" s="31"/>
      <c r="M169" s="8"/>
      <c r="N169" s="31"/>
      <c r="O169" s="31"/>
      <c r="P169" s="8"/>
    </row>
    <row r="170" spans="1:16" x14ac:dyDescent="0.3">
      <c r="A170" s="37"/>
      <c r="C170" s="7"/>
      <c r="D170" s="15" t="s">
        <v>123</v>
      </c>
      <c r="E170" s="47">
        <v>31152</v>
      </c>
      <c r="F170" s="17">
        <v>0</v>
      </c>
      <c r="G170" s="12">
        <v>0</v>
      </c>
      <c r="H170" s="14">
        <f t="shared" si="15"/>
        <v>31152</v>
      </c>
      <c r="I170" s="18">
        <v>1298</v>
      </c>
      <c r="J170" s="14">
        <f t="shared" si="14"/>
        <v>4.1666666666666661</v>
      </c>
      <c r="L170" s="31"/>
      <c r="M170" s="8"/>
      <c r="N170" s="31"/>
      <c r="O170" s="31"/>
      <c r="P170" s="8"/>
    </row>
    <row r="171" spans="1:16" x14ac:dyDescent="0.3">
      <c r="A171" s="37"/>
      <c r="C171" s="7"/>
      <c r="D171" s="15" t="s">
        <v>367</v>
      </c>
      <c r="E171" s="47">
        <v>104895</v>
      </c>
      <c r="F171" s="17">
        <v>0</v>
      </c>
      <c r="G171" s="12">
        <v>0</v>
      </c>
      <c r="H171" s="14">
        <f t="shared" si="15"/>
        <v>104895</v>
      </c>
      <c r="I171" s="18">
        <v>3367</v>
      </c>
      <c r="J171" s="14">
        <f t="shared" si="14"/>
        <v>3.2098765432098766</v>
      </c>
      <c r="L171" s="31"/>
      <c r="M171" s="8"/>
      <c r="N171" s="31"/>
      <c r="O171" s="31"/>
      <c r="P171" s="8"/>
    </row>
    <row r="172" spans="1:16" x14ac:dyDescent="0.3">
      <c r="A172" s="37"/>
      <c r="C172" s="7"/>
      <c r="D172" s="15" t="s">
        <v>124</v>
      </c>
      <c r="E172" s="47">
        <v>130</v>
      </c>
      <c r="F172" s="17">
        <v>0</v>
      </c>
      <c r="G172" s="12">
        <v>0</v>
      </c>
      <c r="H172" s="14">
        <f t="shared" si="15"/>
        <v>130</v>
      </c>
      <c r="I172" s="18">
        <v>0</v>
      </c>
      <c r="J172" s="14">
        <f t="shared" si="14"/>
        <v>0</v>
      </c>
      <c r="L172" s="31"/>
      <c r="M172" s="8"/>
      <c r="N172" s="31"/>
      <c r="O172" s="31"/>
      <c r="P172" s="8"/>
    </row>
    <row r="173" spans="1:16" x14ac:dyDescent="0.3">
      <c r="A173" s="37"/>
      <c r="C173" s="7"/>
      <c r="D173" s="15" t="s">
        <v>125</v>
      </c>
      <c r="E173" s="47">
        <v>255</v>
      </c>
      <c r="F173" s="17">
        <v>0</v>
      </c>
      <c r="G173" s="12">
        <v>0</v>
      </c>
      <c r="H173" s="14">
        <f t="shared" si="15"/>
        <v>255</v>
      </c>
      <c r="I173" s="18">
        <v>255</v>
      </c>
      <c r="J173" s="14">
        <f t="shared" si="14"/>
        <v>100</v>
      </c>
      <c r="L173" s="31"/>
      <c r="M173" s="8"/>
      <c r="N173" s="31"/>
      <c r="O173" s="31"/>
      <c r="P173" s="8"/>
    </row>
    <row r="174" spans="1:16" x14ac:dyDescent="0.3">
      <c r="A174" s="37"/>
      <c r="C174" s="7"/>
      <c r="D174" s="15" t="s">
        <v>368</v>
      </c>
      <c r="E174" s="47">
        <v>480</v>
      </c>
      <c r="F174" s="17">
        <v>0</v>
      </c>
      <c r="G174" s="12">
        <v>0</v>
      </c>
      <c r="H174" s="14">
        <f t="shared" si="15"/>
        <v>480</v>
      </c>
      <c r="I174" s="18">
        <v>600</v>
      </c>
      <c r="J174" s="14">
        <f t="shared" si="14"/>
        <v>125</v>
      </c>
      <c r="L174" s="31"/>
      <c r="M174" s="8"/>
      <c r="N174" s="31"/>
      <c r="O174" s="31"/>
      <c r="P174" s="8"/>
    </row>
    <row r="175" spans="1:16" x14ac:dyDescent="0.3">
      <c r="A175" s="37"/>
      <c r="C175" s="7"/>
      <c r="D175" s="15" t="s">
        <v>126</v>
      </c>
      <c r="E175" s="25">
        <v>0</v>
      </c>
      <c r="F175" s="17">
        <v>0</v>
      </c>
      <c r="G175" s="12">
        <v>0</v>
      </c>
      <c r="H175" s="14">
        <f t="shared" si="15"/>
        <v>0</v>
      </c>
      <c r="I175" s="18">
        <v>1344</v>
      </c>
      <c r="J175" s="14">
        <f t="shared" si="14"/>
        <v>100</v>
      </c>
      <c r="L175" s="31"/>
      <c r="M175" s="8"/>
      <c r="N175" s="31"/>
      <c r="O175" s="31"/>
      <c r="P175" s="8"/>
    </row>
    <row r="176" spans="1:16" x14ac:dyDescent="0.3">
      <c r="A176" s="37"/>
      <c r="C176" s="7"/>
      <c r="D176" s="15" t="s">
        <v>127</v>
      </c>
      <c r="E176" s="25">
        <v>34606</v>
      </c>
      <c r="F176" s="17">
        <v>0</v>
      </c>
      <c r="G176" s="12">
        <v>0</v>
      </c>
      <c r="H176" s="14">
        <f t="shared" si="15"/>
        <v>34606</v>
      </c>
      <c r="I176" s="18">
        <v>62754</v>
      </c>
      <c r="J176" s="14">
        <f t="shared" si="14"/>
        <v>181.33849621452927</v>
      </c>
      <c r="L176" s="31"/>
      <c r="M176" s="8"/>
      <c r="N176" s="31"/>
      <c r="O176" s="31"/>
      <c r="P176" s="8"/>
    </row>
    <row r="177" spans="1:16" x14ac:dyDescent="0.3">
      <c r="A177" s="37"/>
      <c r="C177" s="7"/>
      <c r="D177" s="15" t="s">
        <v>128</v>
      </c>
      <c r="E177" s="25">
        <v>18894</v>
      </c>
      <c r="F177" s="17">
        <v>0</v>
      </c>
      <c r="G177" s="12">
        <v>0</v>
      </c>
      <c r="H177" s="14">
        <f t="shared" si="15"/>
        <v>18894</v>
      </c>
      <c r="I177" s="18">
        <v>64860</v>
      </c>
      <c r="J177" s="14">
        <f t="shared" si="14"/>
        <v>343.28358208955223</v>
      </c>
      <c r="L177" s="31"/>
      <c r="M177" s="8"/>
      <c r="N177" s="31"/>
      <c r="O177" s="31"/>
      <c r="P177" s="8"/>
    </row>
    <row r="178" spans="1:16" x14ac:dyDescent="0.3">
      <c r="A178" s="37"/>
      <c r="C178" s="7"/>
      <c r="D178" s="15" t="s">
        <v>129</v>
      </c>
      <c r="E178" s="25">
        <v>84587</v>
      </c>
      <c r="F178" s="17">
        <v>0</v>
      </c>
      <c r="G178" s="12">
        <v>0</v>
      </c>
      <c r="H178" s="14">
        <f t="shared" si="15"/>
        <v>84587</v>
      </c>
      <c r="I178" s="18">
        <v>93121</v>
      </c>
      <c r="J178" s="14">
        <f t="shared" si="14"/>
        <v>110.08902077151335</v>
      </c>
      <c r="L178" s="31"/>
      <c r="M178" s="8"/>
      <c r="N178" s="31"/>
      <c r="O178" s="31"/>
      <c r="P178" s="8"/>
    </row>
    <row r="179" spans="1:16" x14ac:dyDescent="0.3">
      <c r="A179" s="37"/>
      <c r="C179" s="7"/>
      <c r="D179" s="15" t="s">
        <v>370</v>
      </c>
      <c r="E179" s="25">
        <v>1512</v>
      </c>
      <c r="F179" s="17">
        <v>0</v>
      </c>
      <c r="G179" s="12">
        <v>0</v>
      </c>
      <c r="H179" s="14">
        <f t="shared" si="15"/>
        <v>1512</v>
      </c>
      <c r="I179" s="18">
        <v>63</v>
      </c>
      <c r="J179" s="14">
        <f t="shared" si="14"/>
        <v>4.1666666666666661</v>
      </c>
      <c r="L179" s="31"/>
      <c r="M179" s="8"/>
      <c r="N179" s="31"/>
      <c r="O179" s="31"/>
      <c r="P179" s="8"/>
    </row>
    <row r="180" spans="1:16" ht="26.4" x14ac:dyDescent="0.3">
      <c r="A180" s="37"/>
      <c r="C180" s="7"/>
      <c r="D180" s="15" t="s">
        <v>369</v>
      </c>
      <c r="E180" s="25">
        <v>215</v>
      </c>
      <c r="F180" s="17">
        <v>0</v>
      </c>
      <c r="G180" s="12">
        <v>0</v>
      </c>
      <c r="H180" s="14">
        <f t="shared" si="15"/>
        <v>215</v>
      </c>
      <c r="I180" s="18">
        <v>0</v>
      </c>
      <c r="J180" s="14">
        <f t="shared" si="14"/>
        <v>0</v>
      </c>
      <c r="L180" s="31"/>
      <c r="M180" s="8"/>
      <c r="N180" s="31"/>
      <c r="O180" s="31"/>
      <c r="P180" s="8"/>
    </row>
    <row r="181" spans="1:16" ht="26.4" x14ac:dyDescent="0.3">
      <c r="A181" s="37"/>
      <c r="C181" s="7"/>
      <c r="D181" s="15" t="s">
        <v>371</v>
      </c>
      <c r="E181" s="25">
        <v>4152</v>
      </c>
      <c r="F181" s="17"/>
      <c r="G181" s="12">
        <v>0</v>
      </c>
      <c r="H181" s="14">
        <f t="shared" si="15"/>
        <v>4152</v>
      </c>
      <c r="I181" s="18">
        <v>0</v>
      </c>
      <c r="J181" s="14">
        <f t="shared" si="14"/>
        <v>0</v>
      </c>
      <c r="L181" s="31"/>
      <c r="M181" s="8"/>
      <c r="N181" s="31"/>
      <c r="O181" s="31"/>
      <c r="P181" s="8"/>
    </row>
    <row r="182" spans="1:16" x14ac:dyDescent="0.3">
      <c r="A182" s="37"/>
      <c r="C182" s="7"/>
      <c r="D182" s="15" t="s">
        <v>351</v>
      </c>
      <c r="E182" s="25">
        <v>233226</v>
      </c>
      <c r="F182" s="17">
        <v>0</v>
      </c>
      <c r="G182" s="12">
        <v>0</v>
      </c>
      <c r="H182" s="14">
        <f t="shared" si="15"/>
        <v>233226</v>
      </c>
      <c r="I182" s="18">
        <v>129713</v>
      </c>
      <c r="J182" s="14">
        <f t="shared" si="14"/>
        <v>55.61686947424387</v>
      </c>
      <c r="L182" s="31"/>
      <c r="M182" s="8"/>
      <c r="N182" s="31"/>
      <c r="O182" s="31"/>
      <c r="P182" s="8"/>
    </row>
    <row r="183" spans="1:16" x14ac:dyDescent="0.3">
      <c r="A183" s="37"/>
      <c r="C183" s="7"/>
      <c r="D183" s="15" t="s">
        <v>130</v>
      </c>
      <c r="E183" s="25">
        <v>15168</v>
      </c>
      <c r="F183" s="17">
        <v>0</v>
      </c>
      <c r="G183" s="12">
        <v>0</v>
      </c>
      <c r="H183" s="14">
        <f t="shared" si="15"/>
        <v>15168</v>
      </c>
      <c r="I183" s="18">
        <v>8256</v>
      </c>
      <c r="J183" s="14">
        <f t="shared" si="14"/>
        <v>54.430379746835442</v>
      </c>
      <c r="L183" s="31"/>
      <c r="M183" s="8"/>
      <c r="N183" s="31"/>
      <c r="O183" s="31"/>
      <c r="P183" s="8"/>
    </row>
    <row r="184" spans="1:16" x14ac:dyDescent="0.3">
      <c r="A184" s="37"/>
      <c r="C184" s="7"/>
      <c r="D184" s="15" t="s">
        <v>131</v>
      </c>
      <c r="E184" s="25">
        <v>13975</v>
      </c>
      <c r="F184" s="17">
        <v>0</v>
      </c>
      <c r="G184" s="12">
        <v>0</v>
      </c>
      <c r="H184" s="14">
        <f t="shared" si="15"/>
        <v>13975</v>
      </c>
      <c r="I184" s="18">
        <v>6751</v>
      </c>
      <c r="J184" s="14">
        <f t="shared" si="14"/>
        <v>48.307692307692307</v>
      </c>
      <c r="L184" s="31"/>
      <c r="M184" s="8"/>
      <c r="N184" s="31"/>
      <c r="O184" s="31"/>
      <c r="P184" s="8"/>
    </row>
    <row r="185" spans="1:16" x14ac:dyDescent="0.3">
      <c r="A185" s="37"/>
      <c r="C185" s="7"/>
      <c r="D185" s="15" t="s">
        <v>132</v>
      </c>
      <c r="E185" s="25">
        <v>79230</v>
      </c>
      <c r="F185" s="17">
        <v>0</v>
      </c>
      <c r="G185" s="12">
        <v>0</v>
      </c>
      <c r="H185" s="14">
        <f t="shared" si="15"/>
        <v>79230</v>
      </c>
      <c r="I185" s="18">
        <v>35028</v>
      </c>
      <c r="J185" s="14">
        <f t="shared" si="14"/>
        <v>44.210526315789473</v>
      </c>
      <c r="L185" s="31"/>
      <c r="M185" s="8"/>
      <c r="N185" s="31"/>
      <c r="O185" s="31"/>
      <c r="P185" s="8"/>
    </row>
    <row r="186" spans="1:16" x14ac:dyDescent="0.3">
      <c r="A186" s="37"/>
      <c r="C186" s="7"/>
      <c r="D186" s="15" t="s">
        <v>133</v>
      </c>
      <c r="E186" s="25">
        <v>15000</v>
      </c>
      <c r="F186" s="17">
        <v>0</v>
      </c>
      <c r="G186" s="12">
        <v>0</v>
      </c>
      <c r="H186" s="14">
        <f t="shared" si="15"/>
        <v>15000</v>
      </c>
      <c r="I186" s="18">
        <v>7500</v>
      </c>
      <c r="J186" s="14">
        <f t="shared" si="14"/>
        <v>50</v>
      </c>
      <c r="L186" s="31"/>
      <c r="M186" s="8"/>
      <c r="N186" s="31"/>
      <c r="O186" s="31"/>
      <c r="P186" s="8"/>
    </row>
    <row r="187" spans="1:16" x14ac:dyDescent="0.3">
      <c r="A187" s="37"/>
      <c r="C187" s="7"/>
      <c r="D187" s="15" t="s">
        <v>134</v>
      </c>
      <c r="E187" s="25">
        <v>172</v>
      </c>
      <c r="F187" s="17">
        <v>0</v>
      </c>
      <c r="G187" s="12">
        <v>0</v>
      </c>
      <c r="H187" s="14">
        <f t="shared" si="15"/>
        <v>172</v>
      </c>
      <c r="I187" s="18">
        <v>559</v>
      </c>
      <c r="J187" s="14">
        <f t="shared" si="14"/>
        <v>325</v>
      </c>
      <c r="L187" s="31"/>
      <c r="M187" s="8"/>
      <c r="N187" s="31"/>
      <c r="O187" s="31"/>
      <c r="P187" s="8"/>
    </row>
    <row r="188" spans="1:16" x14ac:dyDescent="0.3">
      <c r="A188" s="37"/>
      <c r="C188" s="7"/>
      <c r="D188" s="15" t="s">
        <v>135</v>
      </c>
      <c r="E188" s="25">
        <v>424089</v>
      </c>
      <c r="F188" s="17">
        <v>0</v>
      </c>
      <c r="G188" s="12">
        <v>0</v>
      </c>
      <c r="H188" s="14">
        <f t="shared" si="15"/>
        <v>424089</v>
      </c>
      <c r="I188" s="18">
        <v>202662</v>
      </c>
      <c r="J188" s="14">
        <f t="shared" si="14"/>
        <v>47.787610619469028</v>
      </c>
      <c r="L188" s="31"/>
      <c r="M188" s="8"/>
      <c r="N188" s="31"/>
      <c r="O188" s="31"/>
      <c r="P188" s="8"/>
    </row>
    <row r="189" spans="1:16" x14ac:dyDescent="0.3">
      <c r="A189" s="37"/>
      <c r="C189" s="7"/>
      <c r="D189" s="15" t="s">
        <v>136</v>
      </c>
      <c r="E189" s="25">
        <v>371250</v>
      </c>
      <c r="F189" s="17">
        <v>0</v>
      </c>
      <c r="G189" s="12">
        <v>0</v>
      </c>
      <c r="H189" s="14">
        <f t="shared" si="15"/>
        <v>371250</v>
      </c>
      <c r="I189" s="18">
        <v>38750</v>
      </c>
      <c r="J189" s="14">
        <f t="shared" si="14"/>
        <v>10.437710437710438</v>
      </c>
      <c r="L189" s="31"/>
      <c r="M189" s="8"/>
      <c r="N189" s="31"/>
      <c r="O189" s="31"/>
      <c r="P189" s="8"/>
    </row>
    <row r="190" spans="1:16" x14ac:dyDescent="0.3">
      <c r="A190" s="37"/>
      <c r="C190" s="7"/>
      <c r="D190" s="15" t="s">
        <v>352</v>
      </c>
      <c r="E190" s="25">
        <v>3393500</v>
      </c>
      <c r="F190" s="17">
        <v>0</v>
      </c>
      <c r="G190" s="12">
        <v>0</v>
      </c>
      <c r="H190" s="14">
        <f t="shared" si="15"/>
        <v>3393500</v>
      </c>
      <c r="I190" s="18">
        <v>336600</v>
      </c>
      <c r="J190" s="14">
        <f t="shared" si="14"/>
        <v>9.9189627228525126</v>
      </c>
      <c r="L190" s="31"/>
      <c r="M190" s="8"/>
      <c r="N190" s="31"/>
      <c r="O190" s="31"/>
      <c r="P190" s="8"/>
    </row>
    <row r="191" spans="1:16" x14ac:dyDescent="0.3">
      <c r="A191" s="37"/>
      <c r="C191" s="7"/>
      <c r="D191" s="15" t="s">
        <v>353</v>
      </c>
      <c r="E191" s="25">
        <v>3115500</v>
      </c>
      <c r="F191" s="17">
        <v>0</v>
      </c>
      <c r="G191" s="12">
        <v>0</v>
      </c>
      <c r="H191" s="14">
        <f t="shared" si="15"/>
        <v>3115500</v>
      </c>
      <c r="I191" s="18">
        <v>92488</v>
      </c>
      <c r="J191" s="14">
        <f t="shared" si="14"/>
        <v>2.968640667629594</v>
      </c>
      <c r="L191" s="31"/>
      <c r="M191" s="8"/>
      <c r="N191" s="31"/>
      <c r="O191" s="31"/>
      <c r="P191" s="8"/>
    </row>
    <row r="192" spans="1:16" x14ac:dyDescent="0.3">
      <c r="A192" s="37"/>
      <c r="C192" s="7"/>
      <c r="D192" s="15" t="s">
        <v>137</v>
      </c>
      <c r="E192" s="25">
        <v>3119684.9999999995</v>
      </c>
      <c r="F192" s="17">
        <v>0</v>
      </c>
      <c r="G192" s="12">
        <v>0</v>
      </c>
      <c r="H192" s="14">
        <f t="shared" si="15"/>
        <v>3119684.9999999995</v>
      </c>
      <c r="I192" s="18">
        <v>36036</v>
      </c>
      <c r="J192" s="14">
        <f t="shared" si="14"/>
        <v>1.1551166223512952</v>
      </c>
      <c r="L192" s="31"/>
      <c r="M192" s="8"/>
      <c r="N192" s="31"/>
      <c r="O192" s="31"/>
      <c r="P192" s="8"/>
    </row>
    <row r="193" spans="1:16" x14ac:dyDescent="0.3">
      <c r="A193" s="37"/>
      <c r="C193" s="7"/>
      <c r="D193" s="15" t="s">
        <v>138</v>
      </c>
      <c r="E193" s="25">
        <v>4716600</v>
      </c>
      <c r="F193" s="17">
        <v>0</v>
      </c>
      <c r="G193" s="12">
        <v>0</v>
      </c>
      <c r="H193" s="14">
        <f t="shared" si="15"/>
        <v>4716600</v>
      </c>
      <c r="I193" s="18">
        <v>78597</v>
      </c>
      <c r="J193" s="14">
        <f t="shared" si="14"/>
        <v>1.6663910443963874</v>
      </c>
      <c r="L193" s="31"/>
      <c r="M193" s="8"/>
      <c r="N193" s="31"/>
      <c r="O193" s="31"/>
      <c r="P193" s="8"/>
    </row>
    <row r="194" spans="1:16" x14ac:dyDescent="0.3">
      <c r="A194" s="37"/>
      <c r="C194" s="7"/>
      <c r="D194" s="15" t="s">
        <v>139</v>
      </c>
      <c r="E194" s="25">
        <v>3880</v>
      </c>
      <c r="F194" s="17">
        <v>0</v>
      </c>
      <c r="G194" s="12">
        <v>0</v>
      </c>
      <c r="H194" s="14">
        <f t="shared" si="15"/>
        <v>3880</v>
      </c>
      <c r="I194" s="18">
        <v>3686</v>
      </c>
      <c r="J194" s="14">
        <f t="shared" si="14"/>
        <v>95</v>
      </c>
      <c r="L194" s="31"/>
      <c r="M194" s="8"/>
      <c r="N194" s="31"/>
      <c r="O194" s="31"/>
      <c r="P194" s="8"/>
    </row>
    <row r="195" spans="1:16" x14ac:dyDescent="0.3">
      <c r="A195" s="37"/>
      <c r="C195" s="7"/>
      <c r="D195" s="48" t="s">
        <v>376</v>
      </c>
      <c r="E195" s="25">
        <v>2080</v>
      </c>
      <c r="F195" s="17">
        <v>0</v>
      </c>
      <c r="G195" s="12">
        <v>0</v>
      </c>
      <c r="H195" s="14">
        <f t="shared" si="15"/>
        <v>2080</v>
      </c>
      <c r="I195" s="18">
        <v>0</v>
      </c>
      <c r="J195" s="14">
        <f t="shared" si="14"/>
        <v>0</v>
      </c>
      <c r="L195" s="31"/>
      <c r="M195" s="8"/>
      <c r="N195" s="31"/>
      <c r="O195" s="31"/>
      <c r="P195" s="8"/>
    </row>
    <row r="196" spans="1:16" x14ac:dyDescent="0.3">
      <c r="A196" s="37"/>
      <c r="C196" s="7"/>
      <c r="D196" s="48" t="s">
        <v>140</v>
      </c>
      <c r="E196" s="25">
        <v>1860</v>
      </c>
      <c r="F196" s="17">
        <v>0</v>
      </c>
      <c r="G196" s="12">
        <v>0</v>
      </c>
      <c r="H196" s="14">
        <f t="shared" si="15"/>
        <v>1860</v>
      </c>
      <c r="I196" s="18">
        <v>0</v>
      </c>
      <c r="J196" s="14">
        <f t="shared" si="14"/>
        <v>0</v>
      </c>
      <c r="L196" s="31"/>
      <c r="M196" s="8"/>
      <c r="N196" s="31"/>
      <c r="O196" s="31"/>
      <c r="P196" s="8"/>
    </row>
    <row r="197" spans="1:16" x14ac:dyDescent="0.3">
      <c r="A197" s="37"/>
      <c r="C197" s="7"/>
      <c r="D197" s="48" t="s">
        <v>397</v>
      </c>
      <c r="E197" s="25">
        <v>2528</v>
      </c>
      <c r="F197" s="17"/>
      <c r="G197" s="12">
        <v>0</v>
      </c>
      <c r="H197" s="14">
        <f t="shared" si="15"/>
        <v>2528</v>
      </c>
      <c r="I197" s="18">
        <v>0</v>
      </c>
      <c r="J197" s="14">
        <f t="shared" si="14"/>
        <v>0</v>
      </c>
      <c r="L197" s="31"/>
      <c r="M197" s="8"/>
      <c r="N197" s="31"/>
      <c r="O197" s="31"/>
      <c r="P197" s="8"/>
    </row>
    <row r="198" spans="1:16" x14ac:dyDescent="0.3">
      <c r="A198" s="37"/>
      <c r="C198" s="7"/>
      <c r="D198" s="48" t="s">
        <v>398</v>
      </c>
      <c r="E198" s="25">
        <v>4806</v>
      </c>
      <c r="F198" s="17"/>
      <c r="G198" s="12">
        <v>0</v>
      </c>
      <c r="H198" s="14">
        <f t="shared" si="15"/>
        <v>4806</v>
      </c>
      <c r="I198" s="18">
        <v>0</v>
      </c>
      <c r="J198" s="14">
        <f t="shared" si="14"/>
        <v>0</v>
      </c>
      <c r="L198" s="31"/>
      <c r="M198" s="8"/>
      <c r="N198" s="31"/>
      <c r="O198" s="31"/>
      <c r="P198" s="8"/>
    </row>
    <row r="199" spans="1:16" x14ac:dyDescent="0.3">
      <c r="A199" s="37"/>
      <c r="C199" s="7"/>
      <c r="D199" s="48" t="s">
        <v>372</v>
      </c>
      <c r="E199" s="25">
        <v>37905</v>
      </c>
      <c r="F199" s="17">
        <v>0</v>
      </c>
      <c r="G199" s="12">
        <v>0</v>
      </c>
      <c r="H199" s="14">
        <f t="shared" si="15"/>
        <v>37905</v>
      </c>
      <c r="I199" s="18">
        <v>0</v>
      </c>
      <c r="J199" s="14">
        <f t="shared" ref="J199:J215" si="16">IF(I199=0,0,IF(H199=0,100,I199/H199*100))</f>
        <v>0</v>
      </c>
      <c r="L199" s="31"/>
      <c r="M199" s="8"/>
      <c r="N199" s="31"/>
      <c r="O199" s="31"/>
      <c r="P199" s="8"/>
    </row>
    <row r="200" spans="1:16" x14ac:dyDescent="0.3">
      <c r="A200" s="37"/>
      <c r="C200" s="7"/>
      <c r="D200" s="48" t="s">
        <v>373</v>
      </c>
      <c r="E200" s="25">
        <v>160280</v>
      </c>
      <c r="F200" s="17">
        <v>0</v>
      </c>
      <c r="G200" s="12">
        <v>0</v>
      </c>
      <c r="H200" s="14">
        <f t="shared" si="15"/>
        <v>160280</v>
      </c>
      <c r="I200" s="18">
        <v>0</v>
      </c>
      <c r="J200" s="14">
        <f t="shared" si="16"/>
        <v>0</v>
      </c>
      <c r="L200" s="31"/>
      <c r="M200" s="8"/>
      <c r="N200" s="31"/>
      <c r="O200" s="31"/>
      <c r="P200" s="8"/>
    </row>
    <row r="201" spans="1:16" x14ac:dyDescent="0.3">
      <c r="A201" s="37"/>
      <c r="C201" s="7"/>
      <c r="D201" s="48" t="s">
        <v>374</v>
      </c>
      <c r="E201" s="25">
        <v>7212</v>
      </c>
      <c r="F201" s="17">
        <v>0</v>
      </c>
      <c r="G201" s="12">
        <v>0</v>
      </c>
      <c r="H201" s="14">
        <f t="shared" ref="H201:H217" si="17">+E201+F201+G201</f>
        <v>7212</v>
      </c>
      <c r="I201" s="18">
        <v>0</v>
      </c>
      <c r="J201" s="14">
        <f t="shared" si="16"/>
        <v>0</v>
      </c>
      <c r="L201" s="31"/>
      <c r="M201" s="8"/>
      <c r="N201" s="31"/>
      <c r="O201" s="31"/>
      <c r="P201" s="8"/>
    </row>
    <row r="202" spans="1:16" x14ac:dyDescent="0.3">
      <c r="A202" s="37"/>
      <c r="C202" s="7"/>
      <c r="D202" s="48" t="s">
        <v>375</v>
      </c>
      <c r="E202" s="25">
        <v>1566</v>
      </c>
      <c r="F202" s="17">
        <v>0</v>
      </c>
      <c r="G202" s="12">
        <v>0</v>
      </c>
      <c r="H202" s="14">
        <f t="shared" si="17"/>
        <v>1566</v>
      </c>
      <c r="I202" s="18">
        <v>0</v>
      </c>
      <c r="J202" s="14">
        <f t="shared" si="16"/>
        <v>0</v>
      </c>
      <c r="L202" s="31"/>
      <c r="M202" s="8"/>
      <c r="N202" s="31"/>
      <c r="O202" s="31"/>
      <c r="P202" s="8"/>
    </row>
    <row r="203" spans="1:16" x14ac:dyDescent="0.3">
      <c r="A203" s="37"/>
      <c r="C203" s="7"/>
      <c r="D203" s="48" t="s">
        <v>141</v>
      </c>
      <c r="E203" s="25">
        <v>60876</v>
      </c>
      <c r="F203" s="17">
        <v>0</v>
      </c>
      <c r="G203" s="12">
        <v>0</v>
      </c>
      <c r="H203" s="14">
        <f t="shared" si="17"/>
        <v>60876</v>
      </c>
      <c r="I203" s="18">
        <v>0</v>
      </c>
      <c r="J203" s="14">
        <f t="shared" si="16"/>
        <v>0</v>
      </c>
      <c r="L203" s="31"/>
      <c r="M203" s="8"/>
      <c r="N203" s="31"/>
      <c r="O203" s="31"/>
      <c r="P203" s="8"/>
    </row>
    <row r="204" spans="1:16" x14ac:dyDescent="0.3">
      <c r="A204" s="37"/>
      <c r="C204" s="7"/>
      <c r="D204" s="48" t="s">
        <v>377</v>
      </c>
      <c r="E204" s="25">
        <v>33453</v>
      </c>
      <c r="F204" s="17">
        <v>0</v>
      </c>
      <c r="G204" s="12">
        <v>0</v>
      </c>
      <c r="H204" s="14">
        <f t="shared" si="17"/>
        <v>33453</v>
      </c>
      <c r="I204" s="18">
        <v>23229</v>
      </c>
      <c r="J204" s="14">
        <f t="shared" si="16"/>
        <v>69.437718590260971</v>
      </c>
      <c r="L204" s="31"/>
      <c r="M204" s="8"/>
      <c r="N204" s="31"/>
      <c r="O204" s="31"/>
      <c r="P204" s="8"/>
    </row>
    <row r="205" spans="1:16" x14ac:dyDescent="0.3">
      <c r="A205" s="37"/>
      <c r="C205" s="7"/>
      <c r="D205" s="48" t="s">
        <v>378</v>
      </c>
      <c r="E205" s="25">
        <v>10096</v>
      </c>
      <c r="F205" s="17">
        <v>0</v>
      </c>
      <c r="G205" s="12">
        <v>0</v>
      </c>
      <c r="H205" s="14">
        <f t="shared" si="17"/>
        <v>10096</v>
      </c>
      <c r="I205" s="18">
        <v>44550</v>
      </c>
      <c r="J205" s="14">
        <f t="shared" si="16"/>
        <v>441.26386687797145</v>
      </c>
      <c r="L205" s="31"/>
      <c r="M205" s="8"/>
      <c r="N205" s="31"/>
      <c r="O205" s="31"/>
      <c r="P205" s="8"/>
    </row>
    <row r="206" spans="1:16" x14ac:dyDescent="0.3">
      <c r="A206" s="37"/>
      <c r="C206" s="7"/>
      <c r="D206" s="48" t="s">
        <v>399</v>
      </c>
      <c r="E206" s="25">
        <v>0</v>
      </c>
      <c r="F206" s="17"/>
      <c r="G206" s="12">
        <v>0</v>
      </c>
      <c r="H206" s="14">
        <f t="shared" si="17"/>
        <v>0</v>
      </c>
      <c r="I206" s="18">
        <v>2025</v>
      </c>
      <c r="J206" s="14">
        <f t="shared" si="16"/>
        <v>100</v>
      </c>
      <c r="L206" s="31"/>
      <c r="M206" s="8"/>
      <c r="N206" s="31"/>
      <c r="O206" s="31"/>
      <c r="P206" s="8"/>
    </row>
    <row r="207" spans="1:16" x14ac:dyDescent="0.3">
      <c r="A207" s="37"/>
      <c r="C207" s="7"/>
      <c r="D207" s="15" t="s">
        <v>142</v>
      </c>
      <c r="E207" s="25">
        <v>16005</v>
      </c>
      <c r="F207" s="17">
        <v>0</v>
      </c>
      <c r="G207" s="12">
        <v>0</v>
      </c>
      <c r="H207" s="14">
        <f t="shared" si="17"/>
        <v>16005</v>
      </c>
      <c r="I207" s="18">
        <v>0</v>
      </c>
      <c r="J207" s="14">
        <f t="shared" si="16"/>
        <v>0</v>
      </c>
      <c r="L207" s="31"/>
      <c r="M207" s="8"/>
      <c r="N207" s="31"/>
      <c r="O207" s="31"/>
      <c r="P207" s="8"/>
    </row>
    <row r="208" spans="1:16" x14ac:dyDescent="0.3">
      <c r="A208" s="37"/>
      <c r="C208" s="7"/>
      <c r="D208" s="15" t="s">
        <v>143</v>
      </c>
      <c r="E208" s="25">
        <v>486</v>
      </c>
      <c r="F208" s="17">
        <v>0</v>
      </c>
      <c r="G208" s="12">
        <v>0</v>
      </c>
      <c r="H208" s="14">
        <f t="shared" si="17"/>
        <v>486</v>
      </c>
      <c r="I208" s="18">
        <v>0</v>
      </c>
      <c r="J208" s="14">
        <f t="shared" si="16"/>
        <v>0</v>
      </c>
      <c r="L208" s="31"/>
      <c r="M208" s="8"/>
      <c r="N208" s="31"/>
      <c r="O208" s="31"/>
      <c r="P208" s="8"/>
    </row>
    <row r="209" spans="1:16" x14ac:dyDescent="0.3">
      <c r="A209" s="37"/>
      <c r="C209" s="7"/>
      <c r="D209" s="15" t="s">
        <v>144</v>
      </c>
      <c r="E209" s="25">
        <v>19600</v>
      </c>
      <c r="F209" s="17">
        <v>0</v>
      </c>
      <c r="G209" s="12">
        <v>0</v>
      </c>
      <c r="H209" s="14">
        <f t="shared" si="17"/>
        <v>19600</v>
      </c>
      <c r="I209" s="18">
        <v>11270</v>
      </c>
      <c r="J209" s="14">
        <f t="shared" si="16"/>
        <v>57.499999999999993</v>
      </c>
      <c r="L209" s="31"/>
      <c r="M209" s="8"/>
      <c r="N209" s="31"/>
      <c r="O209" s="31"/>
      <c r="P209" s="8"/>
    </row>
    <row r="210" spans="1:16" x14ac:dyDescent="0.3">
      <c r="A210" s="37"/>
      <c r="C210" s="7"/>
      <c r="D210" s="48" t="s">
        <v>400</v>
      </c>
      <c r="E210" s="25">
        <v>6111</v>
      </c>
      <c r="F210" s="17">
        <v>0</v>
      </c>
      <c r="G210" s="12">
        <v>0</v>
      </c>
      <c r="H210" s="14">
        <f t="shared" si="17"/>
        <v>6111</v>
      </c>
      <c r="I210" s="18">
        <v>2394</v>
      </c>
      <c r="J210" s="14">
        <f t="shared" si="16"/>
        <v>39.175257731958766</v>
      </c>
      <c r="L210" s="31"/>
      <c r="M210" s="8"/>
      <c r="N210" s="31"/>
      <c r="O210" s="31"/>
      <c r="P210" s="8"/>
    </row>
    <row r="211" spans="1:16" x14ac:dyDescent="0.3">
      <c r="A211" s="37"/>
      <c r="D211" s="15" t="s">
        <v>145</v>
      </c>
      <c r="E211" s="25">
        <v>4752</v>
      </c>
      <c r="F211" s="17">
        <v>0</v>
      </c>
      <c r="G211" s="12">
        <v>0</v>
      </c>
      <c r="H211" s="14">
        <f t="shared" si="17"/>
        <v>4752</v>
      </c>
      <c r="I211" s="18">
        <v>2880</v>
      </c>
      <c r="J211" s="14">
        <f t="shared" si="16"/>
        <v>60.606060606060609</v>
      </c>
      <c r="L211" s="31"/>
      <c r="M211" s="8"/>
      <c r="N211" s="31"/>
      <c r="O211" s="31"/>
      <c r="P211" s="8"/>
    </row>
    <row r="212" spans="1:16" x14ac:dyDescent="0.3">
      <c r="A212" s="37"/>
      <c r="D212" s="15" t="s">
        <v>146</v>
      </c>
      <c r="E212" s="25">
        <v>56820</v>
      </c>
      <c r="F212" s="17">
        <v>0</v>
      </c>
      <c r="G212" s="12">
        <v>0</v>
      </c>
      <c r="H212" s="14">
        <f t="shared" si="17"/>
        <v>56820</v>
      </c>
      <c r="I212" s="18">
        <v>79340</v>
      </c>
      <c r="J212" s="14">
        <f t="shared" si="16"/>
        <v>139.63393171418514</v>
      </c>
      <c r="L212" s="31"/>
      <c r="M212" s="8"/>
      <c r="N212" s="31"/>
      <c r="O212" s="31"/>
      <c r="P212" s="8"/>
    </row>
    <row r="213" spans="1:16" x14ac:dyDescent="0.3">
      <c r="A213" s="37"/>
      <c r="D213" s="15" t="s">
        <v>147</v>
      </c>
      <c r="E213" s="25">
        <v>1863</v>
      </c>
      <c r="F213" s="17">
        <v>0</v>
      </c>
      <c r="G213" s="12">
        <v>0</v>
      </c>
      <c r="H213" s="14">
        <f t="shared" si="17"/>
        <v>1863</v>
      </c>
      <c r="I213" s="18">
        <v>4347</v>
      </c>
      <c r="J213" s="14">
        <f t="shared" si="16"/>
        <v>233.33333333333334</v>
      </c>
      <c r="L213" s="31"/>
      <c r="M213" s="8"/>
      <c r="N213" s="31"/>
      <c r="O213" s="31"/>
      <c r="P213" s="8"/>
    </row>
    <row r="214" spans="1:16" x14ac:dyDescent="0.3">
      <c r="A214" s="37"/>
      <c r="D214" s="15" t="s">
        <v>148</v>
      </c>
      <c r="E214" s="25">
        <v>9932</v>
      </c>
      <c r="F214" s="17">
        <v>0</v>
      </c>
      <c r="G214" s="12">
        <v>0</v>
      </c>
      <c r="H214" s="14">
        <f t="shared" si="17"/>
        <v>9932</v>
      </c>
      <c r="I214" s="18">
        <v>2288</v>
      </c>
      <c r="J214" s="14">
        <f t="shared" si="16"/>
        <v>23.036649214659686</v>
      </c>
      <c r="L214" s="31"/>
      <c r="M214" s="8"/>
      <c r="N214" s="31"/>
      <c r="O214" s="31"/>
      <c r="P214" s="8"/>
    </row>
    <row r="215" spans="1:16" x14ac:dyDescent="0.3">
      <c r="A215" s="37"/>
      <c r="D215" s="15" t="s">
        <v>149</v>
      </c>
      <c r="E215" s="25">
        <v>6298</v>
      </c>
      <c r="F215" s="17">
        <v>0</v>
      </c>
      <c r="G215" s="12">
        <v>0</v>
      </c>
      <c r="H215" s="14">
        <f t="shared" si="17"/>
        <v>6298</v>
      </c>
      <c r="I215" s="18">
        <v>8507</v>
      </c>
      <c r="J215" s="14">
        <f t="shared" si="16"/>
        <v>135.07462686567163</v>
      </c>
      <c r="L215" s="31"/>
      <c r="M215" s="8"/>
      <c r="N215" s="31"/>
      <c r="O215" s="31"/>
      <c r="P215" s="8"/>
    </row>
    <row r="216" spans="1:16" x14ac:dyDescent="0.3">
      <c r="A216" s="37"/>
      <c r="D216" s="27" t="s">
        <v>150</v>
      </c>
      <c r="E216" s="28">
        <f>+E217</f>
        <v>775302</v>
      </c>
      <c r="F216" s="28">
        <f>+F217</f>
        <v>0</v>
      </c>
      <c r="G216" s="28">
        <v>0</v>
      </c>
      <c r="H216" s="29">
        <f>SUM(H217)</f>
        <v>775302</v>
      </c>
      <c r="I216" s="29">
        <f>SUM(I217)</f>
        <v>257499</v>
      </c>
      <c r="J216" s="28">
        <f t="shared" ref="J216:J264" si="18">IF(I216=0,0,IF(H216=0,100,I216/H216*100))</f>
        <v>33.212735166425475</v>
      </c>
      <c r="L216" s="31"/>
      <c r="M216" s="8"/>
      <c r="N216" s="31"/>
      <c r="O216" s="31"/>
      <c r="P216" s="8"/>
    </row>
    <row r="217" spans="1:16" x14ac:dyDescent="0.3">
      <c r="A217" s="37"/>
      <c r="D217" s="15" t="s">
        <v>151</v>
      </c>
      <c r="E217" s="11">
        <v>775302</v>
      </c>
      <c r="F217" s="12">
        <v>0</v>
      </c>
      <c r="G217" s="12">
        <v>0</v>
      </c>
      <c r="H217" s="14">
        <f t="shared" si="17"/>
        <v>775302</v>
      </c>
      <c r="I217" s="18">
        <v>257499</v>
      </c>
      <c r="J217" s="14">
        <f t="shared" si="18"/>
        <v>33.212735166425475</v>
      </c>
      <c r="L217" s="31"/>
      <c r="M217" s="8"/>
      <c r="N217" s="31"/>
      <c r="O217" s="31"/>
      <c r="P217" s="8"/>
    </row>
    <row r="218" spans="1:16" x14ac:dyDescent="0.3">
      <c r="D218" s="27" t="s">
        <v>152</v>
      </c>
      <c r="E218" s="29">
        <f>E219+E236+E245+E265+E276+E286</f>
        <v>93246216.01000002</v>
      </c>
      <c r="F218" s="29">
        <f>F219+F236+F245+F265+F276+F286</f>
        <v>0</v>
      </c>
      <c r="G218" s="28">
        <v>0</v>
      </c>
      <c r="H218" s="29">
        <f>H219+H236+H245+H265+H276+H286</f>
        <v>93246216.01000002</v>
      </c>
      <c r="I218" s="29">
        <f>I219+I236+I245+I265+I276+I286</f>
        <v>29954780.959999997</v>
      </c>
      <c r="J218" s="28">
        <f t="shared" si="18"/>
        <v>32.124393076484253</v>
      </c>
      <c r="L218" s="31"/>
      <c r="M218" s="8"/>
      <c r="N218" s="31"/>
      <c r="O218" s="31"/>
      <c r="P218" s="8"/>
    </row>
    <row r="219" spans="1:16" x14ac:dyDescent="0.3">
      <c r="D219" s="27" t="s">
        <v>153</v>
      </c>
      <c r="E219" s="29">
        <f>SUM(E220:E235)</f>
        <v>2315384</v>
      </c>
      <c r="F219" s="29">
        <f>SUM(F220:F235)</f>
        <v>0</v>
      </c>
      <c r="G219" s="28">
        <v>0</v>
      </c>
      <c r="H219" s="29">
        <f>SUM(H220:H235)</f>
        <v>2315384</v>
      </c>
      <c r="I219" s="29">
        <f>SUM(I220:I235)</f>
        <v>454132</v>
      </c>
      <c r="J219" s="28">
        <f t="shared" si="18"/>
        <v>19.613679631542759</v>
      </c>
      <c r="L219" s="31"/>
      <c r="M219" s="8"/>
      <c r="N219" s="31"/>
      <c r="O219" s="31"/>
      <c r="P219" s="8"/>
    </row>
    <row r="220" spans="1:16" x14ac:dyDescent="0.3">
      <c r="D220" s="15" t="s">
        <v>154</v>
      </c>
      <c r="E220" s="11">
        <v>389643</v>
      </c>
      <c r="F220" s="17">
        <v>0</v>
      </c>
      <c r="G220" s="12">
        <v>0</v>
      </c>
      <c r="H220" s="14">
        <f t="shared" ref="H220:H244" si="19">+E220+F220+G220</f>
        <v>389643</v>
      </c>
      <c r="I220" s="18">
        <v>130515</v>
      </c>
      <c r="J220" s="14">
        <f t="shared" si="18"/>
        <v>33.496046380917917</v>
      </c>
      <c r="L220" s="31"/>
      <c r="M220" s="8"/>
      <c r="N220" s="31"/>
      <c r="O220" s="31"/>
      <c r="P220" s="8"/>
    </row>
    <row r="221" spans="1:16" x14ac:dyDescent="0.3">
      <c r="D221" s="15" t="s">
        <v>155</v>
      </c>
      <c r="E221" s="11">
        <v>208772</v>
      </c>
      <c r="F221" s="17">
        <v>0</v>
      </c>
      <c r="G221" s="12">
        <v>0</v>
      </c>
      <c r="H221" s="14">
        <f t="shared" si="19"/>
        <v>208772</v>
      </c>
      <c r="I221" s="18">
        <v>0</v>
      </c>
      <c r="J221" s="14">
        <f t="shared" si="18"/>
        <v>0</v>
      </c>
      <c r="L221" s="31"/>
      <c r="M221" s="8"/>
      <c r="N221" s="31"/>
      <c r="O221" s="31"/>
      <c r="P221" s="8"/>
    </row>
    <row r="222" spans="1:16" x14ac:dyDescent="0.3">
      <c r="D222" s="15" t="s">
        <v>156</v>
      </c>
      <c r="E222" s="11">
        <v>271490</v>
      </c>
      <c r="F222" s="17">
        <v>0</v>
      </c>
      <c r="G222" s="12">
        <v>0</v>
      </c>
      <c r="H222" s="14">
        <f t="shared" si="19"/>
        <v>271490</v>
      </c>
      <c r="I222" s="18">
        <v>0</v>
      </c>
      <c r="J222" s="14">
        <f t="shared" si="18"/>
        <v>0</v>
      </c>
      <c r="L222" s="31"/>
      <c r="M222" s="8"/>
      <c r="N222" s="31"/>
      <c r="O222" s="31"/>
      <c r="P222" s="8"/>
    </row>
    <row r="223" spans="1:16" x14ac:dyDescent="0.3">
      <c r="D223" s="15" t="s">
        <v>157</v>
      </c>
      <c r="E223" s="11">
        <v>6845</v>
      </c>
      <c r="F223" s="17">
        <v>0</v>
      </c>
      <c r="G223" s="12">
        <v>0</v>
      </c>
      <c r="H223" s="14">
        <f t="shared" si="19"/>
        <v>6845</v>
      </c>
      <c r="I223" s="18">
        <v>0</v>
      </c>
      <c r="J223" s="14">
        <f t="shared" si="18"/>
        <v>0</v>
      </c>
      <c r="L223" s="31"/>
      <c r="M223" s="8"/>
      <c r="N223" s="31"/>
      <c r="O223" s="31"/>
      <c r="P223" s="8"/>
    </row>
    <row r="224" spans="1:16" x14ac:dyDescent="0.3">
      <c r="D224" s="15" t="s">
        <v>161</v>
      </c>
      <c r="E224" s="11">
        <v>29662</v>
      </c>
      <c r="F224" s="17">
        <v>0</v>
      </c>
      <c r="G224" s="12">
        <v>0</v>
      </c>
      <c r="H224" s="14">
        <f t="shared" si="19"/>
        <v>29662</v>
      </c>
      <c r="I224" s="18">
        <v>0</v>
      </c>
      <c r="J224" s="14">
        <f t="shared" si="18"/>
        <v>0</v>
      </c>
      <c r="L224" s="31"/>
      <c r="M224" s="8"/>
      <c r="N224" s="31"/>
      <c r="O224" s="31"/>
      <c r="P224" s="8"/>
    </row>
    <row r="225" spans="1:16" x14ac:dyDescent="0.3">
      <c r="D225" s="15" t="s">
        <v>158</v>
      </c>
      <c r="E225" s="11">
        <v>50064</v>
      </c>
      <c r="F225" s="17">
        <v>0</v>
      </c>
      <c r="G225" s="12">
        <v>0</v>
      </c>
      <c r="H225" s="14">
        <f t="shared" si="19"/>
        <v>50064</v>
      </c>
      <c r="I225" s="18">
        <v>0</v>
      </c>
      <c r="J225" s="14">
        <f t="shared" si="18"/>
        <v>0</v>
      </c>
      <c r="L225" s="31"/>
      <c r="M225" s="8"/>
      <c r="N225" s="31"/>
      <c r="O225" s="31"/>
      <c r="P225" s="8"/>
    </row>
    <row r="226" spans="1:16" x14ac:dyDescent="0.3">
      <c r="D226" s="15" t="s">
        <v>159</v>
      </c>
      <c r="E226" s="11">
        <v>450528</v>
      </c>
      <c r="F226" s="17">
        <v>0</v>
      </c>
      <c r="G226" s="12">
        <v>0</v>
      </c>
      <c r="H226" s="14">
        <f t="shared" si="19"/>
        <v>450528</v>
      </c>
      <c r="I226" s="18">
        <v>18772</v>
      </c>
      <c r="J226" s="14">
        <f t="shared" si="18"/>
        <v>4.1666666666666661</v>
      </c>
      <c r="L226" s="31"/>
      <c r="M226" s="8"/>
      <c r="N226" s="31"/>
      <c r="O226" s="31"/>
      <c r="P226" s="8"/>
    </row>
    <row r="227" spans="1:16" x14ac:dyDescent="0.3">
      <c r="D227" s="48" t="s">
        <v>160</v>
      </c>
      <c r="E227" s="11">
        <v>450504</v>
      </c>
      <c r="F227" s="17">
        <v>0</v>
      </c>
      <c r="G227" s="12">
        <v>0</v>
      </c>
      <c r="H227" s="14">
        <f t="shared" si="19"/>
        <v>450504</v>
      </c>
      <c r="I227" s="18">
        <v>37542</v>
      </c>
      <c r="J227" s="14">
        <f t="shared" si="18"/>
        <v>8.3333333333333321</v>
      </c>
      <c r="L227" s="31"/>
      <c r="M227" s="8"/>
      <c r="N227" s="31"/>
      <c r="O227" s="31"/>
      <c r="P227" s="8"/>
    </row>
    <row r="228" spans="1:16" x14ac:dyDescent="0.3">
      <c r="D228" s="48" t="s">
        <v>379</v>
      </c>
      <c r="E228" s="11">
        <v>25035</v>
      </c>
      <c r="F228" s="17">
        <v>0</v>
      </c>
      <c r="G228" s="12">
        <v>0</v>
      </c>
      <c r="H228" s="14">
        <f t="shared" si="19"/>
        <v>25035</v>
      </c>
      <c r="I228" s="18">
        <v>0</v>
      </c>
      <c r="J228" s="14">
        <f t="shared" si="18"/>
        <v>0</v>
      </c>
      <c r="L228" s="31"/>
      <c r="M228" s="8"/>
      <c r="N228" s="31"/>
      <c r="O228" s="31"/>
      <c r="P228" s="8"/>
    </row>
    <row r="229" spans="1:16" x14ac:dyDescent="0.3">
      <c r="D229" s="48" t="s">
        <v>162</v>
      </c>
      <c r="E229" s="11">
        <v>259716</v>
      </c>
      <c r="F229" s="17">
        <v>0</v>
      </c>
      <c r="G229" s="12">
        <v>0</v>
      </c>
      <c r="H229" s="14">
        <f t="shared" si="19"/>
        <v>259716</v>
      </c>
      <c r="I229" s="18">
        <v>186318</v>
      </c>
      <c r="J229" s="14">
        <f t="shared" si="18"/>
        <v>71.739130434782609</v>
      </c>
      <c r="L229" s="31"/>
      <c r="M229" s="8"/>
      <c r="N229" s="31"/>
      <c r="O229" s="31"/>
      <c r="P229" s="8"/>
    </row>
    <row r="230" spans="1:16" x14ac:dyDescent="0.3">
      <c r="D230" s="48" t="s">
        <v>163</v>
      </c>
      <c r="E230" s="11">
        <v>1887</v>
      </c>
      <c r="F230" s="17">
        <v>0</v>
      </c>
      <c r="G230" s="12">
        <v>0</v>
      </c>
      <c r="H230" s="14">
        <f t="shared" si="19"/>
        <v>1887</v>
      </c>
      <c r="I230" s="18">
        <v>1887</v>
      </c>
      <c r="J230" s="14">
        <f t="shared" si="18"/>
        <v>100</v>
      </c>
      <c r="L230" s="31"/>
      <c r="M230" s="8"/>
      <c r="N230" s="31"/>
      <c r="O230" s="31"/>
      <c r="P230" s="8"/>
    </row>
    <row r="231" spans="1:16" x14ac:dyDescent="0.3">
      <c r="D231" s="48" t="s">
        <v>164</v>
      </c>
      <c r="E231" s="11">
        <v>0</v>
      </c>
      <c r="F231" s="17">
        <v>0</v>
      </c>
      <c r="G231" s="12">
        <v>0</v>
      </c>
      <c r="H231" s="14">
        <f t="shared" si="19"/>
        <v>0</v>
      </c>
      <c r="I231" s="18">
        <v>0</v>
      </c>
      <c r="J231" s="14">
        <f t="shared" si="18"/>
        <v>0</v>
      </c>
      <c r="L231" s="31"/>
      <c r="M231" s="8"/>
      <c r="N231" s="31"/>
      <c r="O231" s="31"/>
      <c r="P231" s="8"/>
    </row>
    <row r="232" spans="1:16" x14ac:dyDescent="0.3">
      <c r="D232" s="48" t="s">
        <v>165</v>
      </c>
      <c r="E232" s="11">
        <v>99440</v>
      </c>
      <c r="F232" s="17">
        <v>0</v>
      </c>
      <c r="G232" s="12">
        <v>0</v>
      </c>
      <c r="H232" s="14">
        <f t="shared" si="19"/>
        <v>99440</v>
      </c>
      <c r="I232" s="18">
        <v>79098</v>
      </c>
      <c r="J232" s="14">
        <f t="shared" si="18"/>
        <v>79.543443282381332</v>
      </c>
      <c r="L232" s="31"/>
      <c r="M232" s="8"/>
      <c r="N232" s="31"/>
      <c r="O232" s="31"/>
      <c r="P232" s="8"/>
    </row>
    <row r="233" spans="1:16" x14ac:dyDescent="0.3">
      <c r="D233" s="48" t="s">
        <v>166</v>
      </c>
      <c r="E233" s="11">
        <v>11320</v>
      </c>
      <c r="F233" s="17">
        <v>0</v>
      </c>
      <c r="G233" s="12">
        <v>0</v>
      </c>
      <c r="H233" s="14">
        <f t="shared" si="19"/>
        <v>11320</v>
      </c>
      <c r="I233" s="18">
        <v>0</v>
      </c>
      <c r="J233" s="14">
        <f t="shared" si="18"/>
        <v>0</v>
      </c>
      <c r="L233" s="31"/>
      <c r="M233" s="8"/>
      <c r="N233" s="31"/>
      <c r="O233" s="31"/>
      <c r="P233" s="8"/>
    </row>
    <row r="234" spans="1:16" x14ac:dyDescent="0.3">
      <c r="D234" s="15" t="s">
        <v>380</v>
      </c>
      <c r="E234" s="11">
        <v>19810</v>
      </c>
      <c r="F234" s="17">
        <v>0</v>
      </c>
      <c r="G234" s="12">
        <v>0</v>
      </c>
      <c r="H234" s="14">
        <f t="shared" si="19"/>
        <v>19810</v>
      </c>
      <c r="I234" s="18">
        <v>0</v>
      </c>
      <c r="J234" s="14">
        <f t="shared" si="18"/>
        <v>0</v>
      </c>
      <c r="L234" s="31"/>
      <c r="M234" s="8"/>
      <c r="N234" s="31"/>
      <c r="O234" s="31"/>
      <c r="P234" s="8"/>
    </row>
    <row r="235" spans="1:16" x14ac:dyDescent="0.3">
      <c r="D235" s="15" t="s">
        <v>167</v>
      </c>
      <c r="E235" s="11">
        <v>40668</v>
      </c>
      <c r="F235" s="17">
        <v>0</v>
      </c>
      <c r="G235" s="12">
        <v>0</v>
      </c>
      <c r="H235" s="14">
        <f t="shared" si="19"/>
        <v>40668</v>
      </c>
      <c r="I235" s="18">
        <v>0</v>
      </c>
      <c r="J235" s="14">
        <f t="shared" si="18"/>
        <v>0</v>
      </c>
      <c r="L235" s="31"/>
      <c r="M235" s="8"/>
      <c r="N235" s="31"/>
      <c r="O235" s="31"/>
      <c r="P235" s="8"/>
    </row>
    <row r="236" spans="1:16" x14ac:dyDescent="0.3">
      <c r="A236" s="37"/>
      <c r="D236" s="27" t="s">
        <v>168</v>
      </c>
      <c r="E236" s="29">
        <f>SUM(E237:E244)</f>
        <v>14015518</v>
      </c>
      <c r="F236" s="29">
        <f>SUM(F237:F244)</f>
        <v>0</v>
      </c>
      <c r="G236" s="28">
        <v>0</v>
      </c>
      <c r="H236" s="29">
        <f>SUM(H238:H244)</f>
        <v>14015518</v>
      </c>
      <c r="I236" s="29">
        <f>SUM(I237:I244)</f>
        <v>4468115</v>
      </c>
      <c r="J236" s="28">
        <f t="shared" si="18"/>
        <v>31.879770694169135</v>
      </c>
      <c r="L236" s="31"/>
      <c r="M236" s="8"/>
      <c r="N236" s="31"/>
      <c r="O236" s="31"/>
      <c r="P236" s="8"/>
    </row>
    <row r="237" spans="1:16" x14ac:dyDescent="0.3">
      <c r="A237" s="37"/>
      <c r="D237" s="48" t="s">
        <v>401</v>
      </c>
      <c r="E237" s="11">
        <v>0</v>
      </c>
      <c r="F237" s="12">
        <v>0</v>
      </c>
      <c r="G237" s="12">
        <v>0</v>
      </c>
      <c r="H237" s="14">
        <f t="shared" si="19"/>
        <v>0</v>
      </c>
      <c r="I237" s="18">
        <v>10</v>
      </c>
      <c r="J237" s="14">
        <f t="shared" si="18"/>
        <v>100</v>
      </c>
      <c r="L237" s="31"/>
      <c r="M237" s="8"/>
      <c r="N237" s="31"/>
      <c r="O237" s="31"/>
      <c r="P237" s="8"/>
    </row>
    <row r="238" spans="1:16" x14ac:dyDescent="0.3">
      <c r="A238" s="37"/>
      <c r="D238" s="15" t="s">
        <v>169</v>
      </c>
      <c r="E238" s="11">
        <v>397234</v>
      </c>
      <c r="F238" s="12">
        <v>0</v>
      </c>
      <c r="G238" s="12">
        <v>0</v>
      </c>
      <c r="H238" s="14">
        <f t="shared" si="19"/>
        <v>397234</v>
      </c>
      <c r="I238" s="18">
        <v>72541</v>
      </c>
      <c r="J238" s="14">
        <f t="shared" si="18"/>
        <v>18.261528469365665</v>
      </c>
      <c r="L238" s="31"/>
      <c r="M238" s="8"/>
      <c r="N238" s="31"/>
      <c r="O238" s="31"/>
      <c r="P238" s="8"/>
    </row>
    <row r="239" spans="1:16" x14ac:dyDescent="0.3">
      <c r="D239" s="15" t="s">
        <v>170</v>
      </c>
      <c r="E239" s="11">
        <v>2980</v>
      </c>
      <c r="F239" s="12">
        <v>0</v>
      </c>
      <c r="G239" s="12">
        <v>0</v>
      </c>
      <c r="H239" s="14">
        <f t="shared" si="19"/>
        <v>2980</v>
      </c>
      <c r="I239" s="18">
        <v>0</v>
      </c>
      <c r="J239" s="14">
        <f t="shared" si="18"/>
        <v>0</v>
      </c>
      <c r="L239" s="31"/>
      <c r="M239" s="8"/>
      <c r="N239" s="31"/>
      <c r="O239" s="31"/>
      <c r="P239" s="8"/>
    </row>
    <row r="240" spans="1:16" x14ac:dyDescent="0.3">
      <c r="D240" s="15" t="s">
        <v>171</v>
      </c>
      <c r="E240" s="11">
        <v>5215</v>
      </c>
      <c r="F240" s="12">
        <v>0</v>
      </c>
      <c r="G240" s="12">
        <v>0</v>
      </c>
      <c r="H240" s="14">
        <f t="shared" si="19"/>
        <v>5215</v>
      </c>
      <c r="I240" s="18">
        <v>3172</v>
      </c>
      <c r="J240" s="14">
        <f t="shared" si="18"/>
        <v>60.824544582933846</v>
      </c>
      <c r="L240" s="31"/>
      <c r="M240" s="8"/>
      <c r="N240" s="31"/>
      <c r="O240" s="31"/>
      <c r="P240" s="8"/>
    </row>
    <row r="241" spans="1:16" x14ac:dyDescent="0.3">
      <c r="D241" s="15" t="s">
        <v>381</v>
      </c>
      <c r="E241" s="11">
        <v>1043</v>
      </c>
      <c r="F241" s="12">
        <v>0</v>
      </c>
      <c r="G241" s="12"/>
      <c r="H241" s="14">
        <f t="shared" si="19"/>
        <v>1043</v>
      </c>
      <c r="I241" s="18">
        <v>0</v>
      </c>
      <c r="J241" s="14">
        <f t="shared" si="18"/>
        <v>0</v>
      </c>
      <c r="L241" s="31"/>
      <c r="M241" s="8"/>
      <c r="N241" s="31"/>
      <c r="O241" s="31"/>
      <c r="P241" s="8"/>
    </row>
    <row r="242" spans="1:16" x14ac:dyDescent="0.3">
      <c r="D242" s="15" t="s">
        <v>172</v>
      </c>
      <c r="E242" s="11">
        <v>5924534</v>
      </c>
      <c r="F242" s="12">
        <v>0</v>
      </c>
      <c r="G242" s="12">
        <v>0</v>
      </c>
      <c r="H242" s="14">
        <f t="shared" si="19"/>
        <v>5924534</v>
      </c>
      <c r="I242" s="18">
        <v>1428000</v>
      </c>
      <c r="J242" s="14">
        <f t="shared" si="18"/>
        <v>24.103161531354196</v>
      </c>
      <c r="L242" s="31"/>
      <c r="M242" s="8"/>
      <c r="N242" s="31"/>
      <c r="O242" s="31"/>
      <c r="P242" s="8"/>
    </row>
    <row r="243" spans="1:16" ht="26.4" x14ac:dyDescent="0.3">
      <c r="D243" s="15" t="s">
        <v>324</v>
      </c>
      <c r="E243" s="11">
        <v>7684512</v>
      </c>
      <c r="F243" s="12">
        <v>0</v>
      </c>
      <c r="G243" s="12">
        <v>0</v>
      </c>
      <c r="H243" s="14">
        <f t="shared" si="19"/>
        <v>7684512</v>
      </c>
      <c r="I243" s="18">
        <v>2957460</v>
      </c>
      <c r="J243" s="14">
        <f t="shared" si="18"/>
        <v>38.485983234849527</v>
      </c>
      <c r="L243" s="31"/>
      <c r="M243" s="8"/>
      <c r="N243" s="31"/>
      <c r="O243" s="31"/>
      <c r="P243" s="8"/>
    </row>
    <row r="244" spans="1:16" x14ac:dyDescent="0.3">
      <c r="A244" s="37"/>
      <c r="D244" s="15" t="s">
        <v>173</v>
      </c>
      <c r="E244" s="47">
        <v>0</v>
      </c>
      <c r="F244" s="50">
        <v>0</v>
      </c>
      <c r="G244" s="50">
        <v>0</v>
      </c>
      <c r="H244" s="14">
        <f t="shared" si="19"/>
        <v>0</v>
      </c>
      <c r="I244" s="51">
        <v>6932</v>
      </c>
      <c r="J244" s="14">
        <f t="shared" si="18"/>
        <v>100</v>
      </c>
      <c r="L244" s="31"/>
      <c r="M244" s="8"/>
      <c r="N244" s="31"/>
      <c r="O244" s="31"/>
      <c r="P244" s="8"/>
    </row>
    <row r="245" spans="1:16" x14ac:dyDescent="0.3">
      <c r="A245" s="37"/>
      <c r="D245" s="27" t="s">
        <v>174</v>
      </c>
      <c r="E245" s="28">
        <f>SUM(E246:E264)</f>
        <v>70559430.000000015</v>
      </c>
      <c r="F245" s="28">
        <f>SUM(F246:F264)</f>
        <v>0</v>
      </c>
      <c r="G245" s="28">
        <v>0</v>
      </c>
      <c r="H245" s="29">
        <f>SUM(H246:H264)</f>
        <v>70559430.000000015</v>
      </c>
      <c r="I245" s="29">
        <f>SUM(I246:I264)</f>
        <v>22366286.129999999</v>
      </c>
      <c r="J245" s="28">
        <f t="shared" si="18"/>
        <v>31.698507385901493</v>
      </c>
      <c r="L245" s="31"/>
      <c r="M245" s="8"/>
      <c r="N245" s="31"/>
      <c r="O245" s="31"/>
      <c r="P245" s="8"/>
    </row>
    <row r="246" spans="1:16" x14ac:dyDescent="0.3">
      <c r="A246" s="37"/>
      <c r="D246" s="15" t="s">
        <v>175</v>
      </c>
      <c r="E246" s="11">
        <v>0</v>
      </c>
      <c r="F246" s="17">
        <v>0</v>
      </c>
      <c r="G246" s="12">
        <v>0</v>
      </c>
      <c r="H246" s="14">
        <f t="shared" ref="H246:H283" si="20">+E246+F246+G246</f>
        <v>0</v>
      </c>
      <c r="I246" s="18">
        <v>8534</v>
      </c>
      <c r="J246" s="14">
        <f t="shared" si="18"/>
        <v>100</v>
      </c>
      <c r="L246" s="31"/>
      <c r="M246" s="8"/>
      <c r="N246" s="31"/>
      <c r="O246" s="31"/>
      <c r="P246" s="8"/>
    </row>
    <row r="247" spans="1:16" x14ac:dyDescent="0.3">
      <c r="A247" s="37"/>
      <c r="D247" s="15" t="s">
        <v>176</v>
      </c>
      <c r="E247" s="11">
        <v>797771.29509405605</v>
      </c>
      <c r="F247" s="17">
        <v>0</v>
      </c>
      <c r="G247" s="12">
        <v>0</v>
      </c>
      <c r="H247" s="14">
        <f t="shared" si="20"/>
        <v>797771.29509405605</v>
      </c>
      <c r="I247" s="18">
        <v>218817</v>
      </c>
      <c r="J247" s="14">
        <f t="shared" si="18"/>
        <v>27.428537645516787</v>
      </c>
      <c r="L247" s="31"/>
      <c r="M247" s="8"/>
      <c r="N247" s="31"/>
      <c r="O247" s="31"/>
      <c r="P247" s="8"/>
    </row>
    <row r="248" spans="1:16" x14ac:dyDescent="0.3">
      <c r="A248" s="37"/>
      <c r="D248" s="15" t="s">
        <v>177</v>
      </c>
      <c r="E248" s="11">
        <v>0</v>
      </c>
      <c r="F248" s="17">
        <v>0</v>
      </c>
      <c r="G248" s="12">
        <v>0</v>
      </c>
      <c r="H248" s="14">
        <f t="shared" si="20"/>
        <v>0</v>
      </c>
      <c r="I248" s="18">
        <v>11918</v>
      </c>
      <c r="J248" s="14">
        <f t="shared" si="18"/>
        <v>100</v>
      </c>
      <c r="L248" s="31"/>
      <c r="M248" s="8"/>
      <c r="N248" s="31"/>
      <c r="O248" s="31"/>
      <c r="P248" s="8"/>
    </row>
    <row r="249" spans="1:16" x14ac:dyDescent="0.3">
      <c r="A249" s="37"/>
      <c r="C249" s="10"/>
      <c r="D249" s="15" t="s">
        <v>178</v>
      </c>
      <c r="E249" s="11">
        <v>0</v>
      </c>
      <c r="F249" s="17">
        <v>0</v>
      </c>
      <c r="G249" s="12">
        <v>0</v>
      </c>
      <c r="H249" s="14">
        <f t="shared" si="20"/>
        <v>0</v>
      </c>
      <c r="I249" s="18">
        <v>1275.77</v>
      </c>
      <c r="J249" s="14">
        <f t="shared" si="18"/>
        <v>100</v>
      </c>
      <c r="L249" s="31"/>
      <c r="M249" s="8"/>
      <c r="N249" s="31"/>
      <c r="O249" s="31"/>
      <c r="P249" s="8"/>
    </row>
    <row r="250" spans="1:16" x14ac:dyDescent="0.3">
      <c r="C250" s="10"/>
      <c r="D250" s="15" t="s">
        <v>179</v>
      </c>
      <c r="E250" s="11">
        <v>8294188.5445425436</v>
      </c>
      <c r="F250" s="17">
        <v>0</v>
      </c>
      <c r="G250" s="12">
        <v>0</v>
      </c>
      <c r="H250" s="14">
        <f t="shared" si="20"/>
        <v>8294188.5445425436</v>
      </c>
      <c r="I250" s="18">
        <v>2008404.3</v>
      </c>
      <c r="J250" s="14">
        <f t="shared" si="18"/>
        <v>24.214596632500008</v>
      </c>
      <c r="L250" s="31"/>
      <c r="M250" s="8"/>
      <c r="N250" s="31"/>
      <c r="O250" s="31"/>
      <c r="P250" s="8"/>
    </row>
    <row r="251" spans="1:16" x14ac:dyDescent="0.3">
      <c r="A251" s="37"/>
      <c r="D251" s="15" t="s">
        <v>180</v>
      </c>
      <c r="E251" s="11">
        <v>77061.226931141267</v>
      </c>
      <c r="F251" s="17">
        <v>0</v>
      </c>
      <c r="G251" s="12">
        <v>0</v>
      </c>
      <c r="H251" s="14">
        <f t="shared" si="20"/>
        <v>77061.226931141267</v>
      </c>
      <c r="I251" s="18">
        <v>8582</v>
      </c>
      <c r="J251" s="14">
        <f t="shared" si="18"/>
        <v>11.136599223457111</v>
      </c>
      <c r="L251" s="31"/>
      <c r="M251" s="8"/>
      <c r="N251" s="31"/>
      <c r="O251" s="31"/>
      <c r="P251" s="8"/>
    </row>
    <row r="252" spans="1:16" x14ac:dyDescent="0.3">
      <c r="A252" s="37"/>
      <c r="C252" s="10"/>
      <c r="D252" s="15" t="s">
        <v>181</v>
      </c>
      <c r="E252" s="11">
        <v>4315802.6250255201</v>
      </c>
      <c r="F252" s="17">
        <v>0</v>
      </c>
      <c r="G252" s="12">
        <v>0</v>
      </c>
      <c r="H252" s="14">
        <f t="shared" si="20"/>
        <v>4315802.6250255201</v>
      </c>
      <c r="I252" s="18">
        <v>882715.4</v>
      </c>
      <c r="J252" s="14">
        <f t="shared" si="18"/>
        <v>20.453099381364325</v>
      </c>
      <c r="L252" s="31"/>
      <c r="M252" s="8"/>
      <c r="N252" s="31"/>
      <c r="O252" s="31"/>
      <c r="P252" s="8"/>
    </row>
    <row r="253" spans="1:16" x14ac:dyDescent="0.3">
      <c r="A253" s="37"/>
      <c r="D253" s="15" t="s">
        <v>402</v>
      </c>
      <c r="E253" s="11">
        <v>2628227.6470430568</v>
      </c>
      <c r="F253" s="17">
        <v>0</v>
      </c>
      <c r="G253" s="12">
        <v>0</v>
      </c>
      <c r="H253" s="14">
        <f t="shared" si="20"/>
        <v>2628227.6470430568</v>
      </c>
      <c r="I253" s="18">
        <v>635587.66</v>
      </c>
      <c r="J253" s="14">
        <f t="shared" si="18"/>
        <v>24.18312815159225</v>
      </c>
      <c r="L253" s="31"/>
      <c r="M253" s="8"/>
      <c r="N253" s="31"/>
      <c r="O253" s="31"/>
      <c r="P253" s="8"/>
    </row>
    <row r="254" spans="1:16" x14ac:dyDescent="0.3">
      <c r="A254" s="37"/>
      <c r="D254" s="15" t="s">
        <v>182</v>
      </c>
      <c r="E254" s="11">
        <v>512364.26871717029</v>
      </c>
      <c r="F254" s="17">
        <v>0</v>
      </c>
      <c r="G254" s="12">
        <v>0</v>
      </c>
      <c r="H254" s="14">
        <f t="shared" si="20"/>
        <v>512364.26871717029</v>
      </c>
      <c r="I254" s="18">
        <v>513276</v>
      </c>
      <c r="J254" s="14">
        <f t="shared" si="18"/>
        <v>100.17794591436137</v>
      </c>
      <c r="L254" s="31"/>
      <c r="M254" s="8"/>
      <c r="N254" s="31"/>
      <c r="O254" s="31"/>
      <c r="P254" s="8"/>
    </row>
    <row r="255" spans="1:16" x14ac:dyDescent="0.3">
      <c r="A255" s="37"/>
      <c r="D255" s="15" t="s">
        <v>183</v>
      </c>
      <c r="E255" s="11">
        <v>43221649.041858621</v>
      </c>
      <c r="F255" s="17">
        <v>0</v>
      </c>
      <c r="G255" s="12">
        <v>0</v>
      </c>
      <c r="H255" s="14">
        <f t="shared" si="20"/>
        <v>43221649.041858621</v>
      </c>
      <c r="I255" s="18">
        <v>12373634</v>
      </c>
      <c r="J255" s="14">
        <f t="shared" si="18"/>
        <v>28.628324634297453</v>
      </c>
      <c r="L255" s="31"/>
      <c r="M255" s="8"/>
      <c r="N255" s="31"/>
      <c r="O255" s="31"/>
      <c r="P255" s="8"/>
    </row>
    <row r="256" spans="1:16" x14ac:dyDescent="0.3">
      <c r="A256" s="37"/>
      <c r="D256" s="15" t="s">
        <v>184</v>
      </c>
      <c r="E256" s="11">
        <v>0</v>
      </c>
      <c r="F256" s="17">
        <v>0</v>
      </c>
      <c r="G256" s="12">
        <v>0</v>
      </c>
      <c r="H256" s="14">
        <f t="shared" si="20"/>
        <v>0</v>
      </c>
      <c r="I256" s="18">
        <v>23458</v>
      </c>
      <c r="J256" s="14">
        <f t="shared" si="18"/>
        <v>100</v>
      </c>
      <c r="L256" s="31"/>
      <c r="M256" s="8"/>
      <c r="N256" s="31"/>
      <c r="O256" s="31"/>
      <c r="P256" s="8"/>
    </row>
    <row r="257" spans="1:16" x14ac:dyDescent="0.3">
      <c r="A257" s="37"/>
      <c r="D257" s="15" t="s">
        <v>185</v>
      </c>
      <c r="E257" s="11">
        <v>0</v>
      </c>
      <c r="F257" s="17">
        <v>0</v>
      </c>
      <c r="G257" s="12">
        <v>0</v>
      </c>
      <c r="H257" s="14">
        <f t="shared" si="20"/>
        <v>0</v>
      </c>
      <c r="I257" s="18">
        <v>1169</v>
      </c>
      <c r="J257" s="14">
        <f t="shared" si="18"/>
        <v>100</v>
      </c>
      <c r="L257" s="31"/>
      <c r="M257" s="8"/>
      <c r="N257" s="31"/>
      <c r="O257" s="31"/>
      <c r="P257" s="8"/>
    </row>
    <row r="258" spans="1:16" x14ac:dyDescent="0.3">
      <c r="A258" s="37"/>
      <c r="D258" s="15" t="s">
        <v>186</v>
      </c>
      <c r="E258" s="11">
        <v>0</v>
      </c>
      <c r="F258" s="17">
        <v>0</v>
      </c>
      <c r="G258" s="12">
        <v>0</v>
      </c>
      <c r="H258" s="14">
        <f t="shared" si="20"/>
        <v>0</v>
      </c>
      <c r="I258" s="18">
        <v>1740</v>
      </c>
      <c r="J258" s="14">
        <f t="shared" si="18"/>
        <v>100</v>
      </c>
      <c r="L258" s="31"/>
      <c r="M258" s="8"/>
      <c r="N258" s="31"/>
      <c r="O258" s="31"/>
      <c r="P258" s="8"/>
    </row>
    <row r="259" spans="1:16" x14ac:dyDescent="0.3">
      <c r="A259" s="37"/>
      <c r="D259" s="15" t="s">
        <v>187</v>
      </c>
      <c r="E259" s="11">
        <v>76830.595783692595</v>
      </c>
      <c r="F259" s="17">
        <v>0</v>
      </c>
      <c r="G259" s="12">
        <v>0</v>
      </c>
      <c r="H259" s="14">
        <f t="shared" si="20"/>
        <v>76830.595783692595</v>
      </c>
      <c r="I259" s="18">
        <v>34326</v>
      </c>
      <c r="J259" s="14">
        <f t="shared" si="18"/>
        <v>44.67751375590106</v>
      </c>
      <c r="L259" s="31"/>
      <c r="M259" s="8"/>
      <c r="N259" s="31"/>
      <c r="O259" s="31"/>
      <c r="P259" s="8"/>
    </row>
    <row r="260" spans="1:16" x14ac:dyDescent="0.3">
      <c r="A260" s="37"/>
      <c r="D260" s="15" t="s">
        <v>188</v>
      </c>
      <c r="E260" s="11">
        <v>462737.8435364727</v>
      </c>
      <c r="F260" s="17">
        <v>0</v>
      </c>
      <c r="G260" s="12">
        <v>0</v>
      </c>
      <c r="H260" s="14">
        <f t="shared" si="20"/>
        <v>462737.8435364727</v>
      </c>
      <c r="I260" s="18">
        <v>52866</v>
      </c>
      <c r="J260" s="14">
        <f t="shared" si="18"/>
        <v>11.424611308202445</v>
      </c>
      <c r="L260" s="31"/>
      <c r="M260" s="8"/>
      <c r="N260" s="31"/>
      <c r="O260" s="31"/>
      <c r="P260" s="8"/>
    </row>
    <row r="261" spans="1:16" x14ac:dyDescent="0.3">
      <c r="A261" s="37"/>
      <c r="D261" s="15" t="s">
        <v>189</v>
      </c>
      <c r="E261" s="11">
        <v>660497.18260975357</v>
      </c>
      <c r="F261" s="17">
        <v>0</v>
      </c>
      <c r="G261" s="12">
        <v>0</v>
      </c>
      <c r="H261" s="14">
        <f t="shared" si="20"/>
        <v>660497.18260975357</v>
      </c>
      <c r="I261" s="18">
        <v>183162</v>
      </c>
      <c r="J261" s="14">
        <f t="shared" si="18"/>
        <v>27.730928279858986</v>
      </c>
      <c r="L261" s="31"/>
      <c r="M261" s="8"/>
      <c r="N261" s="31"/>
      <c r="O261" s="31"/>
      <c r="P261" s="8"/>
    </row>
    <row r="262" spans="1:16" x14ac:dyDescent="0.3">
      <c r="A262" s="37"/>
      <c r="D262" s="15" t="s">
        <v>190</v>
      </c>
      <c r="E262" s="11">
        <v>1515394.831517711</v>
      </c>
      <c r="F262" s="17">
        <v>0</v>
      </c>
      <c r="G262" s="12">
        <v>0</v>
      </c>
      <c r="H262" s="14">
        <f t="shared" si="20"/>
        <v>1515394.831517711</v>
      </c>
      <c r="I262" s="18">
        <v>597239</v>
      </c>
      <c r="J262" s="14">
        <f t="shared" si="18"/>
        <v>39.411444963280502</v>
      </c>
      <c r="L262" s="31"/>
      <c r="M262" s="8"/>
      <c r="N262" s="31"/>
      <c r="O262" s="31"/>
      <c r="P262" s="8"/>
    </row>
    <row r="263" spans="1:16" x14ac:dyDescent="0.3">
      <c r="A263" s="37"/>
      <c r="D263" s="15" t="s">
        <v>191</v>
      </c>
      <c r="E263" s="11">
        <v>7553872.7678873017</v>
      </c>
      <c r="F263" s="17">
        <v>0</v>
      </c>
      <c r="G263" s="12">
        <v>0</v>
      </c>
      <c r="H263" s="14">
        <f t="shared" si="20"/>
        <v>7553872.7678873017</v>
      </c>
      <c r="I263" s="18">
        <v>4679691</v>
      </c>
      <c r="J263" s="14">
        <f t="shared" si="18"/>
        <v>61.950884583257746</v>
      </c>
      <c r="L263" s="31"/>
      <c r="M263" s="8"/>
      <c r="N263" s="31"/>
      <c r="O263" s="31"/>
      <c r="P263" s="8"/>
    </row>
    <row r="264" spans="1:16" x14ac:dyDescent="0.3">
      <c r="A264" s="37"/>
      <c r="D264" s="15" t="s">
        <v>192</v>
      </c>
      <c r="E264" s="11">
        <v>443032.12945297419</v>
      </c>
      <c r="F264" s="17">
        <v>0</v>
      </c>
      <c r="G264" s="12">
        <v>0</v>
      </c>
      <c r="H264" s="14">
        <f t="shared" si="20"/>
        <v>443032.12945297419</v>
      </c>
      <c r="I264" s="18">
        <v>129891</v>
      </c>
      <c r="J264" s="14">
        <f t="shared" si="18"/>
        <v>29.318641101804634</v>
      </c>
      <c r="L264" s="31"/>
      <c r="M264" s="8"/>
      <c r="N264" s="31"/>
      <c r="O264" s="31"/>
      <c r="P264" s="8"/>
    </row>
    <row r="265" spans="1:16" x14ac:dyDescent="0.3">
      <c r="A265" s="37"/>
      <c r="D265" s="27" t="s">
        <v>193</v>
      </c>
      <c r="E265" s="28">
        <f>SUM(E266:E275)</f>
        <v>2324456.0000000005</v>
      </c>
      <c r="F265" s="28">
        <f>SUM(F266:F275)</f>
        <v>0</v>
      </c>
      <c r="G265" s="28">
        <v>0</v>
      </c>
      <c r="H265" s="29">
        <f>SUM(H266:H275)</f>
        <v>2324456.0000000005</v>
      </c>
      <c r="I265" s="29">
        <f>SUM(I266:I275)</f>
        <v>923586.83</v>
      </c>
      <c r="J265" s="28">
        <f t="shared" ref="J265:J325" si="21">IF(I265=0,0,IF(H265=0,100,I265/H265*100))</f>
        <v>39.733461506692308</v>
      </c>
      <c r="L265" s="31"/>
      <c r="M265" s="8"/>
      <c r="N265" s="31"/>
      <c r="O265" s="31"/>
      <c r="P265" s="8"/>
    </row>
    <row r="266" spans="1:16" x14ac:dyDescent="0.3">
      <c r="A266" s="37"/>
      <c r="D266" s="15" t="s">
        <v>325</v>
      </c>
      <c r="E266" s="11">
        <v>1338223.5726862368</v>
      </c>
      <c r="F266" s="17">
        <v>0</v>
      </c>
      <c r="G266" s="12">
        <v>0</v>
      </c>
      <c r="H266" s="14">
        <f t="shared" si="20"/>
        <v>1338223.5726862368</v>
      </c>
      <c r="I266" s="18">
        <v>549990</v>
      </c>
      <c r="J266" s="14">
        <f t="shared" si="21"/>
        <v>41.098513822768538</v>
      </c>
      <c r="L266" s="31"/>
      <c r="M266" s="8"/>
      <c r="N266" s="31"/>
      <c r="O266" s="31"/>
      <c r="P266" s="8"/>
    </row>
    <row r="267" spans="1:16" x14ac:dyDescent="0.3">
      <c r="A267" s="37"/>
      <c r="D267" s="15" t="s">
        <v>194</v>
      </c>
      <c r="E267" s="11">
        <v>0</v>
      </c>
      <c r="F267" s="17">
        <v>0</v>
      </c>
      <c r="G267" s="12">
        <v>0</v>
      </c>
      <c r="H267" s="14">
        <f t="shared" si="20"/>
        <v>0</v>
      </c>
      <c r="I267" s="18">
        <v>6100</v>
      </c>
      <c r="J267" s="14">
        <f t="shared" si="21"/>
        <v>100</v>
      </c>
      <c r="L267" s="31"/>
      <c r="M267" s="8"/>
      <c r="N267" s="31"/>
      <c r="O267" s="31"/>
      <c r="P267" s="8"/>
    </row>
    <row r="268" spans="1:16" x14ac:dyDescent="0.3">
      <c r="A268" s="37"/>
      <c r="D268" s="15" t="s">
        <v>195</v>
      </c>
      <c r="E268" s="11">
        <v>986232.42731376353</v>
      </c>
      <c r="F268" s="17">
        <v>0</v>
      </c>
      <c r="G268" s="12">
        <v>0</v>
      </c>
      <c r="H268" s="14">
        <f t="shared" si="20"/>
        <v>986232.42731376353</v>
      </c>
      <c r="I268" s="18">
        <v>20294.82</v>
      </c>
      <c r="J268" s="14">
        <f t="shared" si="21"/>
        <v>2.0578130913092898</v>
      </c>
      <c r="L268" s="31"/>
      <c r="M268" s="8"/>
      <c r="N268" s="31"/>
      <c r="O268" s="31"/>
      <c r="P268" s="8"/>
    </row>
    <row r="269" spans="1:16" x14ac:dyDescent="0.3">
      <c r="A269" s="37"/>
      <c r="D269" s="15" t="s">
        <v>196</v>
      </c>
      <c r="E269" s="11">
        <v>0</v>
      </c>
      <c r="F269" s="17">
        <v>0</v>
      </c>
      <c r="G269" s="12">
        <v>0</v>
      </c>
      <c r="H269" s="14">
        <f t="shared" si="20"/>
        <v>0</v>
      </c>
      <c r="I269" s="18">
        <v>205.01</v>
      </c>
      <c r="J269" s="14">
        <f t="shared" si="21"/>
        <v>100</v>
      </c>
      <c r="L269" s="31"/>
      <c r="M269" s="8"/>
      <c r="N269" s="31"/>
      <c r="O269" s="31"/>
      <c r="P269" s="8"/>
    </row>
    <row r="270" spans="1:16" x14ac:dyDescent="0.3">
      <c r="A270" s="37"/>
      <c r="D270" s="15" t="s">
        <v>197</v>
      </c>
      <c r="E270" s="11">
        <v>0</v>
      </c>
      <c r="F270" s="17">
        <v>0</v>
      </c>
      <c r="G270" s="12">
        <v>0</v>
      </c>
      <c r="H270" s="14">
        <f t="shared" si="20"/>
        <v>0</v>
      </c>
      <c r="I270" s="18">
        <v>111689</v>
      </c>
      <c r="J270" s="14">
        <f t="shared" si="21"/>
        <v>100</v>
      </c>
      <c r="L270" s="31"/>
      <c r="M270" s="8"/>
      <c r="N270" s="31"/>
      <c r="O270" s="31"/>
      <c r="P270" s="8"/>
    </row>
    <row r="271" spans="1:16" x14ac:dyDescent="0.3">
      <c r="A271" s="37"/>
      <c r="D271" s="15" t="s">
        <v>198</v>
      </c>
      <c r="E271" s="11">
        <v>0</v>
      </c>
      <c r="F271" s="17">
        <v>0</v>
      </c>
      <c r="G271" s="12">
        <v>0</v>
      </c>
      <c r="H271" s="14">
        <f t="shared" si="20"/>
        <v>0</v>
      </c>
      <c r="I271" s="18">
        <v>26128</v>
      </c>
      <c r="J271" s="14">
        <f t="shared" si="21"/>
        <v>100</v>
      </c>
      <c r="L271" s="31"/>
      <c r="M271" s="8"/>
      <c r="N271" s="31"/>
      <c r="O271" s="31"/>
      <c r="P271" s="8"/>
    </row>
    <row r="272" spans="1:16" x14ac:dyDescent="0.3">
      <c r="A272" s="37"/>
      <c r="D272" s="15" t="s">
        <v>403</v>
      </c>
      <c r="E272" s="11">
        <v>0</v>
      </c>
      <c r="F272" s="17">
        <v>0</v>
      </c>
      <c r="G272" s="12">
        <v>0</v>
      </c>
      <c r="H272" s="14">
        <f t="shared" si="20"/>
        <v>0</v>
      </c>
      <c r="I272" s="18">
        <v>968</v>
      </c>
      <c r="J272" s="14">
        <f t="shared" si="21"/>
        <v>100</v>
      </c>
      <c r="L272" s="31"/>
      <c r="M272" s="8"/>
      <c r="N272" s="31"/>
      <c r="O272" s="31"/>
      <c r="P272" s="8"/>
    </row>
    <row r="273" spans="1:16" x14ac:dyDescent="0.3">
      <c r="A273" s="37"/>
      <c r="D273" s="15" t="s">
        <v>199</v>
      </c>
      <c r="E273" s="11">
        <v>0</v>
      </c>
      <c r="F273" s="17">
        <v>0</v>
      </c>
      <c r="G273" s="12">
        <v>0</v>
      </c>
      <c r="H273" s="14">
        <f t="shared" si="20"/>
        <v>0</v>
      </c>
      <c r="I273" s="18">
        <v>9638</v>
      </c>
      <c r="J273" s="14">
        <f t="shared" si="21"/>
        <v>100</v>
      </c>
      <c r="L273" s="31"/>
      <c r="M273" s="8"/>
      <c r="N273" s="31"/>
      <c r="O273" s="31"/>
      <c r="P273" s="8"/>
    </row>
    <row r="274" spans="1:16" x14ac:dyDescent="0.3">
      <c r="A274" s="37"/>
      <c r="D274" s="15" t="s">
        <v>200</v>
      </c>
      <c r="E274" s="11">
        <v>0</v>
      </c>
      <c r="F274" s="17">
        <v>0</v>
      </c>
      <c r="G274" s="12">
        <v>0</v>
      </c>
      <c r="H274" s="14">
        <f t="shared" si="20"/>
        <v>0</v>
      </c>
      <c r="I274" s="18">
        <v>198574</v>
      </c>
      <c r="J274" s="14">
        <f>IF(I274=0,0,IF(H274=0,100,I274/H274*100))</f>
        <v>100</v>
      </c>
      <c r="L274" s="31"/>
      <c r="M274" s="8"/>
      <c r="N274" s="31"/>
      <c r="O274" s="31"/>
      <c r="P274" s="8"/>
    </row>
    <row r="275" spans="1:16" x14ac:dyDescent="0.3">
      <c r="A275" s="37"/>
      <c r="D275" s="15" t="s">
        <v>201</v>
      </c>
      <c r="E275" s="11">
        <v>0</v>
      </c>
      <c r="F275" s="17">
        <v>0</v>
      </c>
      <c r="G275" s="12">
        <v>0</v>
      </c>
      <c r="H275" s="14">
        <f t="shared" si="20"/>
        <v>0</v>
      </c>
      <c r="I275" s="18">
        <v>0</v>
      </c>
      <c r="J275" s="14">
        <f t="shared" si="21"/>
        <v>0</v>
      </c>
      <c r="L275" s="31"/>
      <c r="M275" s="8"/>
      <c r="N275" s="31"/>
      <c r="O275" s="31"/>
      <c r="P275" s="8"/>
    </row>
    <row r="276" spans="1:16" x14ac:dyDescent="0.3">
      <c r="A276" s="37"/>
      <c r="D276" s="27" t="s">
        <v>152</v>
      </c>
      <c r="E276" s="28">
        <f>SUM(E277:E285)</f>
        <v>3934428.0100000002</v>
      </c>
      <c r="F276" s="28">
        <f>SUM(F277:F285)</f>
        <v>0</v>
      </c>
      <c r="G276" s="28">
        <v>0</v>
      </c>
      <c r="H276" s="29">
        <f>SUM(H277:H285)</f>
        <v>3934428.0100000002</v>
      </c>
      <c r="I276" s="29">
        <f>SUM(I277:I285)</f>
        <v>1686749</v>
      </c>
      <c r="J276" s="28">
        <f t="shared" si="21"/>
        <v>42.871517682185271</v>
      </c>
      <c r="L276" s="31"/>
      <c r="M276" s="8"/>
      <c r="N276" s="31"/>
      <c r="O276" s="31"/>
      <c r="P276" s="8"/>
    </row>
    <row r="277" spans="1:16" x14ac:dyDescent="0.3">
      <c r="A277" s="37"/>
      <c r="D277" s="15" t="s">
        <v>202</v>
      </c>
      <c r="E277" s="11">
        <v>3823638.0100000002</v>
      </c>
      <c r="F277" s="17">
        <v>0</v>
      </c>
      <c r="G277" s="12">
        <v>0</v>
      </c>
      <c r="H277" s="14">
        <f t="shared" si="20"/>
        <v>3823638.0100000002</v>
      </c>
      <c r="I277" s="18">
        <v>1214065</v>
      </c>
      <c r="J277" s="14">
        <f t="shared" si="21"/>
        <v>31.751567403212416</v>
      </c>
      <c r="L277" s="31"/>
      <c r="M277" s="8"/>
      <c r="N277" s="31"/>
      <c r="O277" s="31"/>
      <c r="P277" s="8"/>
    </row>
    <row r="278" spans="1:16" x14ac:dyDescent="0.3">
      <c r="A278" s="37"/>
      <c r="D278" s="15" t="s">
        <v>203</v>
      </c>
      <c r="E278" s="11">
        <v>5772</v>
      </c>
      <c r="F278" s="17">
        <v>0</v>
      </c>
      <c r="G278" s="12">
        <v>0</v>
      </c>
      <c r="H278" s="14">
        <f t="shared" si="20"/>
        <v>5772</v>
      </c>
      <c r="I278" s="18">
        <v>3840</v>
      </c>
      <c r="J278" s="14">
        <f t="shared" si="21"/>
        <v>66.528066528066532</v>
      </c>
      <c r="L278" s="31"/>
      <c r="M278" s="8"/>
      <c r="N278" s="31"/>
      <c r="O278" s="31"/>
      <c r="P278" s="8"/>
    </row>
    <row r="279" spans="1:16" x14ac:dyDescent="0.3">
      <c r="A279" s="37"/>
      <c r="D279" s="15" t="s">
        <v>382</v>
      </c>
      <c r="E279" s="11">
        <v>3374</v>
      </c>
      <c r="F279" s="17">
        <v>0</v>
      </c>
      <c r="G279" s="12">
        <v>0</v>
      </c>
      <c r="H279" s="14">
        <f t="shared" si="20"/>
        <v>3374</v>
      </c>
      <c r="I279" s="18">
        <v>3374</v>
      </c>
      <c r="J279" s="14">
        <f t="shared" si="21"/>
        <v>100</v>
      </c>
      <c r="L279" s="31"/>
      <c r="M279" s="8"/>
      <c r="N279" s="31"/>
      <c r="O279" s="31"/>
      <c r="P279" s="8"/>
    </row>
    <row r="280" spans="1:16" x14ac:dyDescent="0.3">
      <c r="A280" s="37"/>
      <c r="D280" s="15" t="s">
        <v>204</v>
      </c>
      <c r="E280" s="11">
        <v>10122</v>
      </c>
      <c r="F280" s="17">
        <v>0</v>
      </c>
      <c r="G280" s="12">
        <v>0</v>
      </c>
      <c r="H280" s="14">
        <f t="shared" si="20"/>
        <v>10122</v>
      </c>
      <c r="I280" s="18">
        <v>0</v>
      </c>
      <c r="J280" s="14">
        <f t="shared" si="21"/>
        <v>0</v>
      </c>
      <c r="L280" s="31"/>
      <c r="M280" s="8"/>
      <c r="N280" s="31"/>
      <c r="O280" s="31"/>
      <c r="P280" s="8"/>
    </row>
    <row r="281" spans="1:16" x14ac:dyDescent="0.3">
      <c r="A281" s="37"/>
      <c r="D281" s="15" t="s">
        <v>205</v>
      </c>
      <c r="E281" s="11">
        <v>1928</v>
      </c>
      <c r="F281" s="17">
        <v>0</v>
      </c>
      <c r="G281" s="12">
        <v>0</v>
      </c>
      <c r="H281" s="14">
        <f t="shared" si="20"/>
        <v>1928</v>
      </c>
      <c r="I281" s="18">
        <v>0</v>
      </c>
      <c r="J281" s="14">
        <f t="shared" si="21"/>
        <v>0</v>
      </c>
      <c r="L281" s="31"/>
      <c r="M281" s="8"/>
      <c r="N281" s="31"/>
      <c r="O281" s="31"/>
      <c r="P281" s="8"/>
    </row>
    <row r="282" spans="1:16" x14ac:dyDescent="0.3">
      <c r="A282" s="37"/>
      <c r="D282" s="15" t="s">
        <v>206</v>
      </c>
      <c r="E282" s="11">
        <v>27898</v>
      </c>
      <c r="F282" s="17">
        <v>0</v>
      </c>
      <c r="G282" s="12">
        <v>0</v>
      </c>
      <c r="H282" s="14">
        <f t="shared" si="20"/>
        <v>27898</v>
      </c>
      <c r="I282" s="18">
        <v>18730</v>
      </c>
      <c r="J282" s="14">
        <f t="shared" si="21"/>
        <v>67.137429206394728</v>
      </c>
      <c r="L282" s="31"/>
      <c r="M282" s="8"/>
      <c r="N282" s="31"/>
      <c r="O282" s="31"/>
      <c r="P282" s="8"/>
    </row>
    <row r="283" spans="1:16" x14ac:dyDescent="0.3">
      <c r="A283" s="37"/>
      <c r="D283" s="15" t="s">
        <v>207</v>
      </c>
      <c r="E283" s="11">
        <v>60732</v>
      </c>
      <c r="F283" s="17">
        <v>0</v>
      </c>
      <c r="G283" s="12">
        <v>0</v>
      </c>
      <c r="H283" s="14">
        <f t="shared" si="20"/>
        <v>60732</v>
      </c>
      <c r="I283" s="18">
        <v>20244</v>
      </c>
      <c r="J283" s="14">
        <f t="shared" si="21"/>
        <v>33.333333333333329</v>
      </c>
      <c r="L283" s="31"/>
      <c r="M283" s="8"/>
      <c r="N283" s="31"/>
      <c r="O283" s="31"/>
      <c r="P283" s="8"/>
    </row>
    <row r="284" spans="1:16" x14ac:dyDescent="0.3">
      <c r="A284" s="37"/>
      <c r="D284" s="22" t="s">
        <v>326</v>
      </c>
      <c r="E284" s="11">
        <v>964</v>
      </c>
      <c r="F284" s="17">
        <v>0</v>
      </c>
      <c r="G284" s="23">
        <v>0</v>
      </c>
      <c r="H284" s="14">
        <f t="shared" ref="H284:H291" si="22">+E284+F284+G284</f>
        <v>964</v>
      </c>
      <c r="I284" s="18">
        <v>0</v>
      </c>
      <c r="J284" s="14">
        <f t="shared" si="21"/>
        <v>0</v>
      </c>
      <c r="L284" s="31"/>
      <c r="M284" s="8"/>
      <c r="N284" s="31"/>
      <c r="O284" s="31"/>
      <c r="P284" s="8"/>
    </row>
    <row r="285" spans="1:16" x14ac:dyDescent="0.3">
      <c r="A285" s="37"/>
      <c r="D285" s="15" t="s">
        <v>208</v>
      </c>
      <c r="E285" s="11">
        <v>0</v>
      </c>
      <c r="F285" s="17">
        <v>0</v>
      </c>
      <c r="G285" s="12">
        <v>0</v>
      </c>
      <c r="H285" s="14">
        <f t="shared" si="22"/>
        <v>0</v>
      </c>
      <c r="I285" s="18">
        <v>426496</v>
      </c>
      <c r="J285" s="14">
        <f t="shared" si="21"/>
        <v>100</v>
      </c>
      <c r="L285" s="31"/>
      <c r="M285" s="8"/>
      <c r="N285" s="31"/>
      <c r="O285" s="31"/>
      <c r="P285" s="8"/>
    </row>
    <row r="286" spans="1:16" x14ac:dyDescent="0.3">
      <c r="D286" s="27" t="s">
        <v>209</v>
      </c>
      <c r="E286" s="29">
        <f>+E287</f>
        <v>97000</v>
      </c>
      <c r="F286" s="29">
        <f>+F287</f>
        <v>0</v>
      </c>
      <c r="G286" s="28">
        <v>0</v>
      </c>
      <c r="H286" s="29">
        <f>SUM(H287)</f>
        <v>97000</v>
      </c>
      <c r="I286" s="29">
        <f>SUM(I287)</f>
        <v>55912</v>
      </c>
      <c r="J286" s="28">
        <f t="shared" si="21"/>
        <v>57.641237113402063</v>
      </c>
      <c r="L286" s="31"/>
      <c r="M286" s="8"/>
      <c r="N286" s="31"/>
      <c r="O286" s="31"/>
      <c r="P286" s="8"/>
    </row>
    <row r="287" spans="1:16" x14ac:dyDescent="0.3">
      <c r="D287" s="15" t="s">
        <v>210</v>
      </c>
      <c r="E287" s="11">
        <v>97000</v>
      </c>
      <c r="F287" s="17">
        <v>0</v>
      </c>
      <c r="G287" s="12">
        <v>0</v>
      </c>
      <c r="H287" s="14">
        <f t="shared" si="22"/>
        <v>97000</v>
      </c>
      <c r="I287" s="18">
        <v>55912</v>
      </c>
      <c r="J287" s="14">
        <f t="shared" si="21"/>
        <v>57.641237113402063</v>
      </c>
      <c r="L287" s="31"/>
      <c r="M287" s="8"/>
      <c r="N287" s="31"/>
      <c r="O287" s="31"/>
      <c r="P287" s="8"/>
    </row>
    <row r="288" spans="1:16" x14ac:dyDescent="0.3">
      <c r="A288" s="37"/>
      <c r="D288" s="27" t="s">
        <v>211</v>
      </c>
      <c r="E288" s="28">
        <f>SUM(E289:E291)</f>
        <v>31719405</v>
      </c>
      <c r="F288" s="28">
        <f>SUM(F289:F291)</f>
        <v>0</v>
      </c>
      <c r="G288" s="28">
        <v>0</v>
      </c>
      <c r="H288" s="28">
        <f>SUM(H289:H291)</f>
        <v>31719405</v>
      </c>
      <c r="I288" s="29">
        <f>SUM(I289:I291)</f>
        <v>16630076.82</v>
      </c>
      <c r="J288" s="28">
        <f t="shared" si="21"/>
        <v>52.428716175476808</v>
      </c>
      <c r="L288" s="31"/>
      <c r="M288" s="8"/>
      <c r="N288" s="31"/>
      <c r="O288" s="31"/>
      <c r="P288" s="8"/>
    </row>
    <row r="289" spans="1:16" x14ac:dyDescent="0.3">
      <c r="A289" s="37"/>
      <c r="D289" s="15" t="s">
        <v>212</v>
      </c>
      <c r="E289" s="11">
        <v>27154600</v>
      </c>
      <c r="F289" s="12">
        <v>0</v>
      </c>
      <c r="G289" s="12">
        <v>0</v>
      </c>
      <c r="H289" s="14">
        <f t="shared" si="22"/>
        <v>27154600</v>
      </c>
      <c r="I289" s="18">
        <v>13089478.17</v>
      </c>
      <c r="J289" s="14">
        <f t="shared" si="21"/>
        <v>48.203538884756178</v>
      </c>
      <c r="L289" s="31"/>
      <c r="M289" s="8"/>
      <c r="N289" s="31"/>
      <c r="O289" s="31"/>
      <c r="P289" s="8"/>
    </row>
    <row r="290" spans="1:16" x14ac:dyDescent="0.3">
      <c r="A290" s="37"/>
      <c r="D290" s="15" t="s">
        <v>213</v>
      </c>
      <c r="E290" s="11">
        <v>4564805</v>
      </c>
      <c r="F290" s="12">
        <v>0</v>
      </c>
      <c r="G290" s="12">
        <v>0</v>
      </c>
      <c r="H290" s="14">
        <f t="shared" si="22"/>
        <v>4564805</v>
      </c>
      <c r="I290" s="18">
        <v>3537927.2</v>
      </c>
      <c r="J290" s="14">
        <f t="shared" si="21"/>
        <v>77.50445418807594</v>
      </c>
      <c r="L290" s="31"/>
      <c r="M290" s="8"/>
      <c r="N290" s="31"/>
      <c r="O290" s="31"/>
      <c r="P290" s="8"/>
    </row>
    <row r="291" spans="1:16" x14ac:dyDescent="0.3">
      <c r="A291" s="37"/>
      <c r="D291" s="15" t="s">
        <v>214</v>
      </c>
      <c r="E291" s="11">
        <v>0</v>
      </c>
      <c r="F291" s="12">
        <v>0</v>
      </c>
      <c r="G291" s="12">
        <v>0</v>
      </c>
      <c r="H291" s="14">
        <f t="shared" si="22"/>
        <v>0</v>
      </c>
      <c r="I291" s="18">
        <v>2671.45</v>
      </c>
      <c r="J291" s="14">
        <f t="shared" si="21"/>
        <v>100</v>
      </c>
      <c r="L291" s="31"/>
      <c r="M291" s="8"/>
      <c r="N291" s="31"/>
      <c r="O291" s="31"/>
      <c r="P291" s="8"/>
    </row>
    <row r="292" spans="1:16" x14ac:dyDescent="0.3">
      <c r="A292" s="37"/>
      <c r="D292" s="27" t="s">
        <v>215</v>
      </c>
      <c r="E292" s="28">
        <f>SUM(E293)</f>
        <v>45526438</v>
      </c>
      <c r="F292" s="28">
        <f>SUM(F293)</f>
        <v>0</v>
      </c>
      <c r="G292" s="28">
        <v>0</v>
      </c>
      <c r="H292" s="28">
        <f>SUM(H293)</f>
        <v>45526438</v>
      </c>
      <c r="I292" s="29">
        <f>SUM(I293)</f>
        <v>381756121.17000002</v>
      </c>
      <c r="J292" s="28">
        <f t="shared" si="21"/>
        <v>838.53720594174308</v>
      </c>
      <c r="L292" s="31"/>
      <c r="M292" s="8"/>
      <c r="N292" s="31"/>
      <c r="O292" s="31"/>
      <c r="P292" s="8"/>
    </row>
    <row r="293" spans="1:16" x14ac:dyDescent="0.3">
      <c r="A293" s="37"/>
      <c r="D293" s="27" t="s">
        <v>216</v>
      </c>
      <c r="E293" s="29">
        <f>SUM(E294)</f>
        <v>45526438</v>
      </c>
      <c r="F293" s="29">
        <f>SUM(F294)</f>
        <v>0</v>
      </c>
      <c r="G293" s="28">
        <v>0</v>
      </c>
      <c r="H293" s="29">
        <f>SUM(H294)</f>
        <v>45526438</v>
      </c>
      <c r="I293" s="29">
        <f>SUM(I294)</f>
        <v>381756121.17000002</v>
      </c>
      <c r="J293" s="28">
        <f t="shared" si="21"/>
        <v>838.53720594174308</v>
      </c>
      <c r="L293" s="31"/>
      <c r="M293" s="8"/>
      <c r="N293" s="31"/>
      <c r="O293" s="31"/>
      <c r="P293" s="8"/>
    </row>
    <row r="294" spans="1:16" x14ac:dyDescent="0.3">
      <c r="A294" s="37"/>
      <c r="D294" s="27" t="s">
        <v>217</v>
      </c>
      <c r="E294" s="29">
        <f>SUM(E295:E299)</f>
        <v>45526438</v>
      </c>
      <c r="F294" s="29">
        <f>SUM(F295:F299)</f>
        <v>0</v>
      </c>
      <c r="G294" s="28">
        <v>0</v>
      </c>
      <c r="H294" s="29">
        <f>SUM(H295:H299)</f>
        <v>45526438</v>
      </c>
      <c r="I294" s="29">
        <f>SUM(I295:I299)</f>
        <v>381756121.17000002</v>
      </c>
      <c r="J294" s="28">
        <f t="shared" si="21"/>
        <v>838.53720594174308</v>
      </c>
      <c r="L294" s="31"/>
      <c r="M294" s="8"/>
      <c r="N294" s="31"/>
      <c r="O294" s="31"/>
      <c r="P294" s="8"/>
    </row>
    <row r="295" spans="1:16" x14ac:dyDescent="0.3">
      <c r="A295" s="37"/>
      <c r="D295" s="15" t="s">
        <v>218</v>
      </c>
      <c r="E295" s="11">
        <v>4750000</v>
      </c>
      <c r="F295" s="12">
        <v>0</v>
      </c>
      <c r="G295" s="12">
        <v>0</v>
      </c>
      <c r="H295" s="14">
        <f t="shared" ref="H295:H299" si="23">+E295+F295+G295</f>
        <v>4750000</v>
      </c>
      <c r="I295" s="18">
        <v>1864857.13</v>
      </c>
      <c r="J295" s="14">
        <f t="shared" si="21"/>
        <v>39.260150105263151</v>
      </c>
      <c r="L295" s="31"/>
      <c r="M295" s="8"/>
      <c r="N295" s="31"/>
      <c r="O295" s="31"/>
      <c r="P295" s="8"/>
    </row>
    <row r="296" spans="1:16" ht="26.4" x14ac:dyDescent="0.3">
      <c r="A296" s="37"/>
      <c r="D296" s="15" t="s">
        <v>327</v>
      </c>
      <c r="E296" s="11">
        <v>1696438</v>
      </c>
      <c r="F296" s="12">
        <v>0</v>
      </c>
      <c r="G296" s="12">
        <v>0</v>
      </c>
      <c r="H296" s="14">
        <f t="shared" si="23"/>
        <v>1696438</v>
      </c>
      <c r="I296" s="18">
        <v>731004</v>
      </c>
      <c r="J296" s="14">
        <f t="shared" si="21"/>
        <v>43.09052261267432</v>
      </c>
      <c r="L296" s="31"/>
      <c r="M296" s="8"/>
      <c r="N296" s="31"/>
      <c r="O296" s="31"/>
      <c r="P296" s="8"/>
    </row>
    <row r="297" spans="1:16" x14ac:dyDescent="0.3">
      <c r="A297" s="37"/>
      <c r="D297" s="15" t="s">
        <v>219</v>
      </c>
      <c r="E297" s="11">
        <v>630000</v>
      </c>
      <c r="F297" s="12">
        <v>0</v>
      </c>
      <c r="G297" s="12">
        <v>0</v>
      </c>
      <c r="H297" s="14">
        <f t="shared" si="23"/>
        <v>630000</v>
      </c>
      <c r="I297" s="18">
        <v>69930.100000000006</v>
      </c>
      <c r="J297" s="14">
        <f t="shared" si="21"/>
        <v>11.100015873015874</v>
      </c>
      <c r="L297" s="31"/>
      <c r="M297" s="8"/>
      <c r="N297" s="31"/>
      <c r="O297" s="31"/>
      <c r="P297" s="8"/>
    </row>
    <row r="298" spans="1:16" x14ac:dyDescent="0.3">
      <c r="A298" s="37"/>
      <c r="D298" s="15" t="s">
        <v>220</v>
      </c>
      <c r="E298" s="11">
        <v>34510823.608519509</v>
      </c>
      <c r="F298" s="12">
        <v>0</v>
      </c>
      <c r="G298" s="12">
        <v>0</v>
      </c>
      <c r="H298" s="14">
        <f t="shared" si="23"/>
        <v>34510823.608519509</v>
      </c>
      <c r="I298" s="18">
        <v>373919889</v>
      </c>
      <c r="J298" s="14">
        <f t="shared" si="21"/>
        <v>1083.485845604949</v>
      </c>
      <c r="L298" s="31"/>
      <c r="M298" s="8"/>
      <c r="N298" s="31"/>
      <c r="O298" s="31"/>
      <c r="P298" s="8"/>
    </row>
    <row r="299" spans="1:16" x14ac:dyDescent="0.3">
      <c r="A299" s="37"/>
      <c r="D299" s="15" t="s">
        <v>221</v>
      </c>
      <c r="E299" s="11">
        <v>3939176.3914804868</v>
      </c>
      <c r="F299" s="12">
        <v>0</v>
      </c>
      <c r="G299" s="12">
        <v>0</v>
      </c>
      <c r="H299" s="14">
        <f t="shared" si="23"/>
        <v>3939176.3914804868</v>
      </c>
      <c r="I299" s="18">
        <v>5170440.9400000004</v>
      </c>
      <c r="J299" s="14">
        <f t="shared" si="21"/>
        <v>131.25690312275555</v>
      </c>
      <c r="L299" s="31"/>
      <c r="M299" s="8"/>
      <c r="N299" s="31"/>
      <c r="O299" s="31"/>
      <c r="P299" s="8"/>
    </row>
    <row r="300" spans="1:16" x14ac:dyDescent="0.3">
      <c r="A300" s="37"/>
      <c r="D300" s="27" t="s">
        <v>222</v>
      </c>
      <c r="E300" s="29">
        <f>+E301+E306+E308+E323</f>
        <v>45118705</v>
      </c>
      <c r="F300" s="29">
        <f>F301+F306+F308</f>
        <v>0</v>
      </c>
      <c r="G300" s="28">
        <v>0</v>
      </c>
      <c r="H300" s="29">
        <f>+H301+H306+H308+H323</f>
        <v>45118705</v>
      </c>
      <c r="I300" s="29">
        <f>I301+I306+I308</f>
        <v>7475402.9199999999</v>
      </c>
      <c r="J300" s="28">
        <f t="shared" si="21"/>
        <v>16.568301151373916</v>
      </c>
      <c r="L300" s="31"/>
      <c r="M300" s="8"/>
      <c r="N300" s="31"/>
      <c r="O300" s="31"/>
      <c r="P300" s="8"/>
    </row>
    <row r="301" spans="1:16" x14ac:dyDescent="0.3">
      <c r="A301" s="37"/>
      <c r="D301" s="27" t="s">
        <v>223</v>
      </c>
      <c r="E301" s="28">
        <f>SUM(E302:E305)</f>
        <v>16186145</v>
      </c>
      <c r="F301" s="28">
        <f>SUM(F302:F305)</f>
        <v>0</v>
      </c>
      <c r="G301" s="28">
        <v>0</v>
      </c>
      <c r="H301" s="29">
        <f>SUM(H302:H305)</f>
        <v>16186145</v>
      </c>
      <c r="I301" s="29">
        <f>SUM(I302:I305)</f>
        <v>3108171.92</v>
      </c>
      <c r="J301" s="28">
        <f t="shared" si="21"/>
        <v>19.202669443527164</v>
      </c>
      <c r="L301" s="31"/>
      <c r="M301" s="8"/>
      <c r="N301" s="31"/>
      <c r="O301" s="31"/>
      <c r="P301" s="8"/>
    </row>
    <row r="302" spans="1:16" ht="26.4" x14ac:dyDescent="0.3">
      <c r="D302" s="15" t="s">
        <v>328</v>
      </c>
      <c r="E302" s="11">
        <v>9160145</v>
      </c>
      <c r="F302" s="17">
        <v>0</v>
      </c>
      <c r="G302" s="12">
        <v>0</v>
      </c>
      <c r="H302" s="14">
        <f t="shared" ref="H302:H329" si="24">+E302+F302+G302</f>
        <v>9160145</v>
      </c>
      <c r="I302" s="18">
        <v>2389538.46</v>
      </c>
      <c r="J302" s="14">
        <f t="shared" si="21"/>
        <v>26.08625147309349</v>
      </c>
      <c r="L302" s="31"/>
      <c r="M302" s="8"/>
      <c r="N302" s="31"/>
      <c r="O302" s="31"/>
      <c r="P302" s="8"/>
    </row>
    <row r="303" spans="1:16" ht="26.4" x14ac:dyDescent="0.3">
      <c r="D303" s="15" t="s">
        <v>329</v>
      </c>
      <c r="E303" s="11">
        <v>6300000</v>
      </c>
      <c r="F303" s="17">
        <v>0</v>
      </c>
      <c r="G303" s="12">
        <v>0</v>
      </c>
      <c r="H303" s="14">
        <f t="shared" si="24"/>
        <v>6300000</v>
      </c>
      <c r="I303" s="18">
        <v>434687</v>
      </c>
      <c r="J303" s="14">
        <f t="shared" si="21"/>
        <v>6.8997936507936508</v>
      </c>
      <c r="L303" s="31"/>
      <c r="M303" s="8"/>
      <c r="N303" s="31"/>
      <c r="O303" s="31"/>
      <c r="P303" s="8"/>
    </row>
    <row r="304" spans="1:16" ht="26.4" x14ac:dyDescent="0.3">
      <c r="D304" s="15" t="s">
        <v>330</v>
      </c>
      <c r="E304" s="11">
        <v>726000</v>
      </c>
      <c r="F304" s="17">
        <v>0</v>
      </c>
      <c r="G304" s="12">
        <v>0</v>
      </c>
      <c r="H304" s="14">
        <f t="shared" si="24"/>
        <v>726000</v>
      </c>
      <c r="I304" s="18">
        <v>276910.26</v>
      </c>
      <c r="J304" s="14">
        <f t="shared" si="21"/>
        <v>38.141909090909095</v>
      </c>
      <c r="L304" s="31"/>
      <c r="M304" s="8"/>
      <c r="N304" s="31"/>
      <c r="O304" s="31"/>
      <c r="P304" s="8"/>
    </row>
    <row r="305" spans="4:16" x14ac:dyDescent="0.3">
      <c r="D305" s="15" t="s">
        <v>345</v>
      </c>
      <c r="E305" s="11">
        <v>0</v>
      </c>
      <c r="F305" s="17">
        <v>0</v>
      </c>
      <c r="G305" s="12">
        <v>0</v>
      </c>
      <c r="H305" s="14">
        <f t="shared" si="24"/>
        <v>0</v>
      </c>
      <c r="I305" s="18">
        <v>7036.2</v>
      </c>
      <c r="J305" s="14">
        <f t="shared" si="21"/>
        <v>100</v>
      </c>
      <c r="L305" s="31"/>
      <c r="M305" s="8"/>
      <c r="N305" s="31"/>
      <c r="O305" s="31"/>
      <c r="P305" s="8"/>
    </row>
    <row r="306" spans="4:16" x14ac:dyDescent="0.3">
      <c r="D306" s="27" t="s">
        <v>224</v>
      </c>
      <c r="E306" s="28">
        <f>+E307</f>
        <v>250000</v>
      </c>
      <c r="F306" s="28">
        <f>+F307</f>
        <v>0</v>
      </c>
      <c r="G306" s="28">
        <v>0</v>
      </c>
      <c r="H306" s="28">
        <f>+H307</f>
        <v>250000</v>
      </c>
      <c r="I306" s="29">
        <f>SUM(I307)</f>
        <v>31872.71</v>
      </c>
      <c r="J306" s="28">
        <f t="shared" si="21"/>
        <v>12.749084</v>
      </c>
      <c r="L306" s="31"/>
      <c r="M306" s="8"/>
      <c r="N306" s="31"/>
      <c r="O306" s="31"/>
      <c r="P306" s="8"/>
    </row>
    <row r="307" spans="4:16" x14ac:dyDescent="0.3">
      <c r="D307" s="15" t="s">
        <v>225</v>
      </c>
      <c r="E307" s="11">
        <v>250000</v>
      </c>
      <c r="F307" s="12">
        <v>0</v>
      </c>
      <c r="G307" s="12">
        <v>0</v>
      </c>
      <c r="H307" s="14">
        <f t="shared" si="24"/>
        <v>250000</v>
      </c>
      <c r="I307" s="18">
        <v>31872.71</v>
      </c>
      <c r="J307" s="14">
        <f t="shared" si="21"/>
        <v>12.749084</v>
      </c>
      <c r="L307" s="31"/>
      <c r="M307" s="8"/>
      <c r="N307" s="31"/>
      <c r="O307" s="31"/>
      <c r="P307" s="8"/>
    </row>
    <row r="308" spans="4:16" x14ac:dyDescent="0.3">
      <c r="D308" s="27" t="s">
        <v>226</v>
      </c>
      <c r="E308" s="28">
        <f>SUM(E309:E322)</f>
        <v>26539560</v>
      </c>
      <c r="F308" s="28">
        <f>SUM(F309:F322)</f>
        <v>0</v>
      </c>
      <c r="G308" s="28">
        <v>0</v>
      </c>
      <c r="H308" s="28">
        <f>SUM(H309:H322)</f>
        <v>26539560</v>
      </c>
      <c r="I308" s="29">
        <f>SUM(I309:I322)</f>
        <v>4335358.29</v>
      </c>
      <c r="J308" s="28">
        <f t="shared" si="21"/>
        <v>16.33545654110317</v>
      </c>
      <c r="L308" s="31"/>
      <c r="M308" s="8"/>
      <c r="N308" s="31"/>
      <c r="O308" s="31"/>
      <c r="P308" s="8"/>
    </row>
    <row r="309" spans="4:16" x14ac:dyDescent="0.3">
      <c r="D309" s="16" t="s">
        <v>227</v>
      </c>
      <c r="E309" s="11">
        <v>0</v>
      </c>
      <c r="F309" s="45">
        <v>0</v>
      </c>
      <c r="G309" s="52">
        <v>0</v>
      </c>
      <c r="H309" s="14">
        <f t="shared" si="24"/>
        <v>0</v>
      </c>
      <c r="I309" s="19">
        <v>1568700</v>
      </c>
      <c r="J309" s="14">
        <f t="shared" si="21"/>
        <v>100</v>
      </c>
      <c r="L309" s="31"/>
      <c r="M309" s="8"/>
      <c r="N309" s="31"/>
      <c r="O309" s="31"/>
      <c r="P309" s="8"/>
    </row>
    <row r="310" spans="4:16" x14ac:dyDescent="0.3">
      <c r="D310" s="16" t="s">
        <v>228</v>
      </c>
      <c r="E310" s="11">
        <v>16854470</v>
      </c>
      <c r="F310" s="45">
        <v>0</v>
      </c>
      <c r="G310" s="52">
        <v>0</v>
      </c>
      <c r="H310" s="14">
        <f t="shared" si="24"/>
        <v>16854470</v>
      </c>
      <c r="I310" s="19">
        <v>1281987.32</v>
      </c>
      <c r="J310" s="14">
        <f t="shared" si="21"/>
        <v>7.6062155618064526</v>
      </c>
      <c r="L310" s="31"/>
      <c r="M310" s="8"/>
      <c r="N310" s="31"/>
      <c r="O310" s="31"/>
      <c r="P310" s="8"/>
    </row>
    <row r="311" spans="4:16" x14ac:dyDescent="0.3">
      <c r="D311" s="16" t="s">
        <v>331</v>
      </c>
      <c r="E311" s="11">
        <v>0</v>
      </c>
      <c r="F311" s="45">
        <v>0</v>
      </c>
      <c r="G311" s="52">
        <v>0</v>
      </c>
      <c r="H311" s="14">
        <f t="shared" si="24"/>
        <v>0</v>
      </c>
      <c r="I311" s="19">
        <v>75987.05</v>
      </c>
      <c r="J311" s="14">
        <f t="shared" si="21"/>
        <v>100</v>
      </c>
      <c r="L311" s="31"/>
      <c r="M311" s="8"/>
      <c r="N311" s="31"/>
      <c r="O311" s="31"/>
      <c r="P311" s="8"/>
    </row>
    <row r="312" spans="4:16" x14ac:dyDescent="0.3">
      <c r="D312" s="54" t="s">
        <v>332</v>
      </c>
      <c r="E312" s="11">
        <v>150000</v>
      </c>
      <c r="F312" s="45">
        <v>0</v>
      </c>
      <c r="G312" s="44">
        <v>0</v>
      </c>
      <c r="H312" s="14">
        <f t="shared" si="24"/>
        <v>150000</v>
      </c>
      <c r="I312" s="19">
        <v>0</v>
      </c>
      <c r="J312" s="14">
        <f t="shared" si="21"/>
        <v>0</v>
      </c>
      <c r="L312" s="31"/>
      <c r="M312" s="8"/>
      <c r="N312" s="31"/>
      <c r="O312" s="31"/>
      <c r="P312" s="8"/>
    </row>
    <row r="313" spans="4:16" x14ac:dyDescent="0.3">
      <c r="D313" s="54" t="s">
        <v>383</v>
      </c>
      <c r="E313" s="11">
        <v>10000</v>
      </c>
      <c r="F313" s="45">
        <v>0</v>
      </c>
      <c r="G313" s="44">
        <v>0</v>
      </c>
      <c r="H313" s="14">
        <f t="shared" si="24"/>
        <v>10000</v>
      </c>
      <c r="I313" s="19">
        <v>0</v>
      </c>
      <c r="J313" s="14">
        <f t="shared" si="21"/>
        <v>0</v>
      </c>
      <c r="L313" s="31"/>
      <c r="M313" s="8"/>
      <c r="N313" s="31"/>
      <c r="O313" s="31"/>
      <c r="P313" s="8"/>
    </row>
    <row r="314" spans="4:16" x14ac:dyDescent="0.3">
      <c r="D314" s="54" t="s">
        <v>384</v>
      </c>
      <c r="E314" s="11">
        <v>750000</v>
      </c>
      <c r="F314" s="45">
        <v>0</v>
      </c>
      <c r="G314" s="44">
        <v>0</v>
      </c>
      <c r="H314" s="14">
        <f t="shared" si="24"/>
        <v>750000</v>
      </c>
      <c r="I314" s="19">
        <v>0</v>
      </c>
      <c r="J314" s="14">
        <f t="shared" si="21"/>
        <v>0</v>
      </c>
      <c r="L314" s="31"/>
      <c r="M314" s="8"/>
      <c r="N314" s="31"/>
      <c r="O314" s="31"/>
      <c r="P314" s="8"/>
    </row>
    <row r="315" spans="4:16" x14ac:dyDescent="0.3">
      <c r="D315" s="54" t="s">
        <v>229</v>
      </c>
      <c r="E315" s="11">
        <v>2127025</v>
      </c>
      <c r="F315" s="45">
        <v>0</v>
      </c>
      <c r="G315" s="44">
        <v>0</v>
      </c>
      <c r="H315" s="14">
        <f t="shared" si="24"/>
        <v>2127025</v>
      </c>
      <c r="I315" s="19">
        <v>196550</v>
      </c>
      <c r="J315" s="14">
        <f t="shared" si="21"/>
        <v>9.2406060107427042</v>
      </c>
      <c r="L315" s="31"/>
      <c r="M315" s="8"/>
      <c r="N315" s="31"/>
      <c r="O315" s="31"/>
      <c r="P315" s="8"/>
    </row>
    <row r="316" spans="4:16" ht="26.4" x14ac:dyDescent="0.3">
      <c r="D316" s="16" t="s">
        <v>359</v>
      </c>
      <c r="E316" s="11">
        <v>800000</v>
      </c>
      <c r="F316" s="45">
        <v>0</v>
      </c>
      <c r="G316" s="44">
        <v>0</v>
      </c>
      <c r="H316" s="14">
        <f t="shared" si="24"/>
        <v>800000</v>
      </c>
      <c r="I316" s="19">
        <v>337097</v>
      </c>
      <c r="J316" s="14">
        <f t="shared" si="21"/>
        <v>42.137124999999997</v>
      </c>
      <c r="L316" s="31"/>
      <c r="M316" s="8"/>
      <c r="N316" s="31"/>
      <c r="O316" s="31"/>
      <c r="P316" s="8"/>
    </row>
    <row r="317" spans="4:16" ht="26.4" x14ac:dyDescent="0.3">
      <c r="D317" s="16" t="s">
        <v>385</v>
      </c>
      <c r="E317" s="11">
        <v>305900</v>
      </c>
      <c r="F317" s="45">
        <v>0</v>
      </c>
      <c r="G317" s="44">
        <v>0</v>
      </c>
      <c r="H317" s="14">
        <f t="shared" si="24"/>
        <v>305900</v>
      </c>
      <c r="I317" s="19">
        <v>0</v>
      </c>
      <c r="J317" s="14">
        <f t="shared" si="21"/>
        <v>0</v>
      </c>
      <c r="L317" s="31"/>
      <c r="M317" s="8"/>
      <c r="N317" s="31"/>
      <c r="O317" s="31"/>
      <c r="P317" s="8"/>
    </row>
    <row r="318" spans="4:16" x14ac:dyDescent="0.3">
      <c r="D318" s="54" t="s">
        <v>358</v>
      </c>
      <c r="E318" s="25">
        <v>0</v>
      </c>
      <c r="F318" s="45">
        <v>0</v>
      </c>
      <c r="G318" s="52">
        <v>0</v>
      </c>
      <c r="H318" s="14">
        <f t="shared" si="24"/>
        <v>0</v>
      </c>
      <c r="I318" s="19">
        <v>963</v>
      </c>
      <c r="J318" s="14">
        <f t="shared" si="21"/>
        <v>100</v>
      </c>
      <c r="L318" s="31"/>
      <c r="M318" s="8"/>
      <c r="N318" s="31"/>
      <c r="O318" s="31"/>
      <c r="P318" s="8"/>
    </row>
    <row r="319" spans="4:16" x14ac:dyDescent="0.3">
      <c r="D319" s="16" t="s">
        <v>230</v>
      </c>
      <c r="E319" s="11">
        <v>980000</v>
      </c>
      <c r="F319" s="45">
        <v>0</v>
      </c>
      <c r="G319" s="52">
        <v>0</v>
      </c>
      <c r="H319" s="14">
        <f t="shared" si="24"/>
        <v>980000</v>
      </c>
      <c r="I319" s="19">
        <v>293384</v>
      </c>
      <c r="J319" s="14">
        <f t="shared" si="21"/>
        <v>29.937142857142856</v>
      </c>
      <c r="L319" s="31"/>
      <c r="M319" s="8"/>
      <c r="N319" s="31"/>
      <c r="O319" s="31"/>
      <c r="P319" s="8"/>
    </row>
    <row r="320" spans="4:16" x14ac:dyDescent="0.3">
      <c r="D320" s="16" t="s">
        <v>231</v>
      </c>
      <c r="E320" s="11">
        <v>4562165</v>
      </c>
      <c r="F320" s="55">
        <v>0</v>
      </c>
      <c r="G320" s="52">
        <v>0</v>
      </c>
      <c r="H320" s="14">
        <f t="shared" si="24"/>
        <v>4562165</v>
      </c>
      <c r="I320" s="53">
        <v>567270.92000000004</v>
      </c>
      <c r="J320" s="14">
        <f t="shared" si="21"/>
        <v>12.43424821329347</v>
      </c>
      <c r="L320" s="31"/>
      <c r="M320" s="8"/>
      <c r="N320" s="31"/>
      <c r="O320" s="31"/>
      <c r="P320" s="8"/>
    </row>
    <row r="321" spans="4:16" x14ac:dyDescent="0.3">
      <c r="D321" s="16" t="s">
        <v>232</v>
      </c>
      <c r="E321" s="25">
        <v>0</v>
      </c>
      <c r="F321" s="45">
        <v>0</v>
      </c>
      <c r="G321" s="52">
        <v>0</v>
      </c>
      <c r="H321" s="14">
        <f t="shared" si="24"/>
        <v>0</v>
      </c>
      <c r="I321" s="19">
        <v>27</v>
      </c>
      <c r="J321" s="14">
        <f t="shared" si="21"/>
        <v>100</v>
      </c>
      <c r="L321" s="31"/>
      <c r="M321" s="8"/>
      <c r="N321" s="31"/>
      <c r="O321" s="31"/>
      <c r="P321" s="8"/>
    </row>
    <row r="322" spans="4:16" x14ac:dyDescent="0.3">
      <c r="D322" s="16" t="s">
        <v>404</v>
      </c>
      <c r="E322" s="25">
        <v>0</v>
      </c>
      <c r="F322" s="45"/>
      <c r="G322" s="52">
        <v>0</v>
      </c>
      <c r="H322" s="14">
        <f t="shared" si="24"/>
        <v>0</v>
      </c>
      <c r="I322" s="19">
        <v>13392</v>
      </c>
      <c r="J322" s="14">
        <f t="shared" si="21"/>
        <v>100</v>
      </c>
      <c r="L322" s="31"/>
      <c r="M322" s="8"/>
      <c r="N322" s="31"/>
      <c r="O322" s="31"/>
      <c r="P322" s="8"/>
    </row>
    <row r="323" spans="4:16" x14ac:dyDescent="0.3">
      <c r="D323" s="30" t="s">
        <v>386</v>
      </c>
      <c r="E323" s="28">
        <f>+E324</f>
        <v>2143000</v>
      </c>
      <c r="F323" s="28">
        <f>+F324</f>
        <v>0</v>
      </c>
      <c r="G323" s="28">
        <f t="shared" ref="G323:H323" si="25">+G324</f>
        <v>0</v>
      </c>
      <c r="H323" s="28">
        <f t="shared" si="25"/>
        <v>2143000</v>
      </c>
      <c r="I323" s="28">
        <f>+I324</f>
        <v>0</v>
      </c>
      <c r="J323" s="28">
        <f t="shared" si="21"/>
        <v>0</v>
      </c>
      <c r="L323" s="31"/>
      <c r="M323" s="8"/>
      <c r="N323" s="31"/>
      <c r="O323" s="31"/>
      <c r="P323" s="8"/>
    </row>
    <row r="324" spans="4:16" x14ac:dyDescent="0.3">
      <c r="D324" s="54" t="s">
        <v>387</v>
      </c>
      <c r="E324" s="25">
        <v>2143000</v>
      </c>
      <c r="F324" s="17">
        <v>0</v>
      </c>
      <c r="G324" s="12">
        <v>0</v>
      </c>
      <c r="H324" s="14">
        <f t="shared" si="24"/>
        <v>2143000</v>
      </c>
      <c r="I324" s="18">
        <v>0</v>
      </c>
      <c r="J324" s="14">
        <f t="shared" si="21"/>
        <v>0</v>
      </c>
      <c r="L324" s="31"/>
      <c r="M324" s="8"/>
      <c r="N324" s="31"/>
      <c r="O324" s="31"/>
      <c r="P324" s="8"/>
    </row>
    <row r="325" spans="4:16" x14ac:dyDescent="0.3">
      <c r="D325" s="27" t="s">
        <v>233</v>
      </c>
      <c r="E325" s="28">
        <f>SUM(E326:E329)</f>
        <v>65095066</v>
      </c>
      <c r="F325" s="28">
        <f>+F326+F329</f>
        <v>0</v>
      </c>
      <c r="G325" s="28">
        <v>0</v>
      </c>
      <c r="H325" s="28">
        <f>SUM(H326:H329)</f>
        <v>65095066</v>
      </c>
      <c r="I325" s="29">
        <f>+I326+I329</f>
        <v>8189292.2000000002</v>
      </c>
      <c r="J325" s="28">
        <f t="shared" si="21"/>
        <v>12.580511401586106</v>
      </c>
      <c r="L325" s="31"/>
      <c r="M325" s="8"/>
      <c r="N325" s="31"/>
      <c r="O325" s="31"/>
      <c r="P325" s="8"/>
    </row>
    <row r="326" spans="4:16" x14ac:dyDescent="0.3">
      <c r="D326" s="15" t="s">
        <v>234</v>
      </c>
      <c r="E326" s="11">
        <v>0</v>
      </c>
      <c r="F326" s="12">
        <v>0</v>
      </c>
      <c r="G326" s="12">
        <v>0</v>
      </c>
      <c r="H326" s="14">
        <f t="shared" si="24"/>
        <v>0</v>
      </c>
      <c r="I326" s="18">
        <v>240000</v>
      </c>
      <c r="J326" s="14">
        <f t="shared" ref="J326:J383" si="26">IF(I326=0,0,IF(H326=0,100,I326/H326*100))</f>
        <v>100</v>
      </c>
      <c r="L326" s="31"/>
      <c r="M326" s="8"/>
      <c r="N326" s="31"/>
      <c r="O326" s="31"/>
      <c r="P326" s="8"/>
    </row>
    <row r="327" spans="4:16" ht="26.4" x14ac:dyDescent="0.3">
      <c r="D327" s="16" t="s">
        <v>388</v>
      </c>
      <c r="E327" s="11">
        <v>4380000</v>
      </c>
      <c r="F327" s="12">
        <v>0</v>
      </c>
      <c r="G327" s="12">
        <v>0</v>
      </c>
      <c r="H327" s="14">
        <f t="shared" si="24"/>
        <v>4380000</v>
      </c>
      <c r="I327" s="18">
        <v>0</v>
      </c>
      <c r="J327" s="14">
        <f t="shared" si="26"/>
        <v>0</v>
      </c>
      <c r="L327" s="31"/>
      <c r="M327" s="8"/>
      <c r="N327" s="31"/>
      <c r="O327" s="31"/>
      <c r="P327" s="8"/>
    </row>
    <row r="328" spans="4:16" x14ac:dyDescent="0.3">
      <c r="D328" s="16" t="s">
        <v>307</v>
      </c>
      <c r="E328" s="11">
        <v>24158000</v>
      </c>
      <c r="F328" s="12">
        <v>0</v>
      </c>
      <c r="G328" s="12">
        <v>0</v>
      </c>
      <c r="H328" s="14">
        <f t="shared" si="24"/>
        <v>24158000</v>
      </c>
      <c r="I328" s="18">
        <v>0</v>
      </c>
      <c r="J328" s="14">
        <f t="shared" si="26"/>
        <v>0</v>
      </c>
      <c r="L328" s="31"/>
      <c r="M328" s="8"/>
      <c r="N328" s="31"/>
      <c r="O328" s="31"/>
      <c r="P328" s="8"/>
    </row>
    <row r="329" spans="4:16" x14ac:dyDescent="0.3">
      <c r="D329" s="16" t="s">
        <v>235</v>
      </c>
      <c r="E329" s="11">
        <v>36557066</v>
      </c>
      <c r="F329" s="12">
        <v>0</v>
      </c>
      <c r="G329" s="12">
        <v>0</v>
      </c>
      <c r="H329" s="14">
        <f t="shared" si="24"/>
        <v>36557066</v>
      </c>
      <c r="I329" s="18">
        <v>7949292.2000000002</v>
      </c>
      <c r="J329" s="14">
        <f t="shared" si="26"/>
        <v>21.744885653569682</v>
      </c>
      <c r="L329" s="31"/>
      <c r="M329" s="8"/>
      <c r="N329" s="31"/>
      <c r="O329" s="31"/>
      <c r="P329" s="8"/>
    </row>
    <row r="330" spans="4:16" x14ac:dyDescent="0.3">
      <c r="D330" s="27" t="s">
        <v>236</v>
      </c>
      <c r="E330" s="29">
        <f>E331+E345+E364+E393</f>
        <v>85810597823</v>
      </c>
      <c r="F330" s="29">
        <f>F331+F345+F364+F393</f>
        <v>857511623.90999997</v>
      </c>
      <c r="G330" s="28">
        <f>G331+G345+G364+G393</f>
        <v>119513490.53999999</v>
      </c>
      <c r="H330" s="28">
        <f>H331+H345+H364+H393</f>
        <v>86787622937.449997</v>
      </c>
      <c r="I330" s="29">
        <f>I331+I345+I364+I393</f>
        <v>22516737300.440002</v>
      </c>
      <c r="J330" s="28">
        <f t="shared" si="26"/>
        <v>25.944641111634521</v>
      </c>
      <c r="L330" s="31"/>
      <c r="M330" s="8"/>
      <c r="N330" s="31"/>
      <c r="O330" s="31"/>
      <c r="P330" s="8"/>
    </row>
    <row r="331" spans="4:16" x14ac:dyDescent="0.3">
      <c r="D331" s="27" t="s">
        <v>237</v>
      </c>
      <c r="E331" s="29">
        <f>E332+E343</f>
        <v>38743670191</v>
      </c>
      <c r="F331" s="29">
        <f>F332+F343</f>
        <v>1439</v>
      </c>
      <c r="G331" s="28">
        <f>G332+G343</f>
        <v>0</v>
      </c>
      <c r="H331" s="29">
        <f>H332+H343</f>
        <v>38743671630</v>
      </c>
      <c r="I331" s="29">
        <f>I332+I343</f>
        <v>9540470541.9099998</v>
      </c>
      <c r="J331" s="28">
        <f t="shared" si="26"/>
        <v>24.624590650625436</v>
      </c>
      <c r="L331" s="31"/>
      <c r="M331" s="8"/>
      <c r="N331" s="31"/>
      <c r="O331" s="31"/>
      <c r="P331" s="8"/>
    </row>
    <row r="332" spans="4:16" x14ac:dyDescent="0.3">
      <c r="D332" s="27" t="s">
        <v>238</v>
      </c>
      <c r="E332" s="29">
        <f>SUM(E333:E342)</f>
        <v>38742461791</v>
      </c>
      <c r="F332" s="29">
        <f>SUM(F333:F342)</f>
        <v>1439</v>
      </c>
      <c r="G332" s="28">
        <f>SUM(G333:G342)</f>
        <v>0</v>
      </c>
      <c r="H332" s="29">
        <f>SUM(H333:H342)</f>
        <v>38742463230</v>
      </c>
      <c r="I332" s="29">
        <f>SUM(I333:I342)</f>
        <v>9540164399.6000004</v>
      </c>
      <c r="J332" s="28">
        <f t="shared" si="26"/>
        <v>24.624568507592027</v>
      </c>
      <c r="L332" s="31"/>
      <c r="M332" s="8"/>
      <c r="N332" s="31"/>
      <c r="O332" s="31"/>
      <c r="P332" s="8"/>
    </row>
    <row r="333" spans="4:16" x14ac:dyDescent="0.3">
      <c r="D333" s="15" t="s">
        <v>239</v>
      </c>
      <c r="E333" s="11">
        <v>30201688628</v>
      </c>
      <c r="F333" s="17">
        <v>0</v>
      </c>
      <c r="G333" s="23">
        <v>0</v>
      </c>
      <c r="H333" s="14">
        <f t="shared" ref="H333:H342" si="27">+E333+F333+G333</f>
        <v>30201688628</v>
      </c>
      <c r="I333" s="18">
        <v>6908967233.4099998</v>
      </c>
      <c r="J333" s="14">
        <f t="shared" si="26"/>
        <v>22.876095831955215</v>
      </c>
      <c r="L333" s="31"/>
      <c r="M333" s="8"/>
      <c r="N333" s="31"/>
      <c r="O333" s="31"/>
      <c r="P333" s="8"/>
    </row>
    <row r="334" spans="4:16" x14ac:dyDescent="0.3">
      <c r="D334" s="15" t="s">
        <v>240</v>
      </c>
      <c r="E334" s="11">
        <v>1699128021</v>
      </c>
      <c r="F334" s="17">
        <v>0</v>
      </c>
      <c r="G334" s="12">
        <v>0</v>
      </c>
      <c r="H334" s="14">
        <f t="shared" si="27"/>
        <v>1699128021</v>
      </c>
      <c r="I334" s="18">
        <v>405580143</v>
      </c>
      <c r="J334" s="14">
        <f t="shared" si="26"/>
        <v>23.869899029815365</v>
      </c>
      <c r="L334" s="31"/>
      <c r="M334" s="8"/>
      <c r="N334" s="31"/>
      <c r="O334" s="31"/>
      <c r="P334" s="8"/>
    </row>
    <row r="335" spans="4:16" ht="39.6" x14ac:dyDescent="0.3">
      <c r="D335" s="15" t="s">
        <v>241</v>
      </c>
      <c r="E335" s="11">
        <v>3341910451</v>
      </c>
      <c r="F335" s="17">
        <v>0</v>
      </c>
      <c r="G335" s="12">
        <v>0</v>
      </c>
      <c r="H335" s="14">
        <f t="shared" si="27"/>
        <v>3341910451</v>
      </c>
      <c r="I335" s="18">
        <v>1284162546</v>
      </c>
      <c r="J335" s="14">
        <f t="shared" si="26"/>
        <v>38.426001080182743</v>
      </c>
      <c r="L335" s="31"/>
      <c r="M335" s="8"/>
      <c r="N335" s="31"/>
      <c r="O335" s="31"/>
      <c r="P335" s="8"/>
    </row>
    <row r="336" spans="4:16" ht="26.4" x14ac:dyDescent="0.3">
      <c r="D336" s="15" t="s">
        <v>242</v>
      </c>
      <c r="E336" s="11">
        <v>90099982</v>
      </c>
      <c r="F336" s="17">
        <v>0</v>
      </c>
      <c r="G336" s="12">
        <v>0</v>
      </c>
      <c r="H336" s="14">
        <f t="shared" si="27"/>
        <v>90099982</v>
      </c>
      <c r="I336" s="18">
        <v>22524996</v>
      </c>
      <c r="J336" s="14">
        <f t="shared" si="26"/>
        <v>25.000000554939067</v>
      </c>
      <c r="L336" s="31"/>
      <c r="M336" s="8"/>
      <c r="N336" s="31"/>
      <c r="O336" s="31"/>
      <c r="P336" s="8"/>
    </row>
    <row r="337" spans="1:16" x14ac:dyDescent="0.3">
      <c r="D337" s="15" t="s">
        <v>243</v>
      </c>
      <c r="E337" s="11">
        <v>734195007</v>
      </c>
      <c r="F337" s="17">
        <v>0</v>
      </c>
      <c r="G337" s="12">
        <v>0</v>
      </c>
      <c r="H337" s="14">
        <f t="shared" si="27"/>
        <v>734195007</v>
      </c>
      <c r="I337" s="18">
        <v>214980954</v>
      </c>
      <c r="J337" s="14">
        <f t="shared" si="26"/>
        <v>29.281178971569876</v>
      </c>
      <c r="L337" s="31"/>
      <c r="M337" s="8"/>
      <c r="N337" s="31"/>
      <c r="O337" s="31"/>
      <c r="P337" s="8"/>
    </row>
    <row r="338" spans="1:16" ht="26.4" x14ac:dyDescent="0.3">
      <c r="D338" s="15" t="s">
        <v>244</v>
      </c>
      <c r="E338" s="11">
        <v>377301955</v>
      </c>
      <c r="F338" s="17">
        <v>0</v>
      </c>
      <c r="G338" s="12">
        <v>0</v>
      </c>
      <c r="H338" s="14">
        <f t="shared" si="27"/>
        <v>377301955</v>
      </c>
      <c r="I338" s="18">
        <v>96804788.189999998</v>
      </c>
      <c r="J338" s="14">
        <f t="shared" si="26"/>
        <v>25.657112799746823</v>
      </c>
      <c r="L338" s="31"/>
      <c r="M338" s="8"/>
      <c r="N338" s="31"/>
      <c r="O338" s="31"/>
      <c r="P338" s="8"/>
    </row>
    <row r="339" spans="1:16" x14ac:dyDescent="0.3">
      <c r="D339" s="15" t="s">
        <v>245</v>
      </c>
      <c r="E339" s="11">
        <v>1349346997</v>
      </c>
      <c r="F339" s="17">
        <v>0</v>
      </c>
      <c r="G339" s="12">
        <v>0</v>
      </c>
      <c r="H339" s="14">
        <f t="shared" si="27"/>
        <v>1349346997</v>
      </c>
      <c r="I339" s="18">
        <v>285003006</v>
      </c>
      <c r="J339" s="14">
        <f t="shared" si="26"/>
        <v>21.121550396869488</v>
      </c>
      <c r="L339" s="31"/>
      <c r="M339" s="8"/>
      <c r="N339" s="31"/>
      <c r="O339" s="31"/>
      <c r="P339" s="8"/>
    </row>
    <row r="340" spans="1:16" ht="26.4" x14ac:dyDescent="0.3">
      <c r="D340" s="15" t="s">
        <v>333</v>
      </c>
      <c r="E340" s="11">
        <v>0</v>
      </c>
      <c r="F340" s="17">
        <v>0</v>
      </c>
      <c r="G340" s="12">
        <v>0</v>
      </c>
      <c r="H340" s="14">
        <f t="shared" si="27"/>
        <v>0</v>
      </c>
      <c r="I340" s="18">
        <v>104963607</v>
      </c>
      <c r="J340" s="14">
        <f t="shared" si="26"/>
        <v>100</v>
      </c>
      <c r="L340" s="31"/>
      <c r="M340" s="8"/>
      <c r="N340" s="31"/>
      <c r="O340" s="31"/>
      <c r="P340" s="8"/>
    </row>
    <row r="341" spans="1:16" ht="26.4" x14ac:dyDescent="0.3">
      <c r="D341" s="22" t="s">
        <v>334</v>
      </c>
      <c r="E341" s="11">
        <v>948790750</v>
      </c>
      <c r="F341" s="17">
        <v>0</v>
      </c>
      <c r="G341" s="12">
        <v>0</v>
      </c>
      <c r="H341" s="14">
        <f t="shared" si="27"/>
        <v>948790750</v>
      </c>
      <c r="I341" s="18">
        <v>217169930</v>
      </c>
      <c r="J341" s="14">
        <f t="shared" si="26"/>
        <v>22.889128082245744</v>
      </c>
      <c r="L341" s="31"/>
      <c r="M341" s="8"/>
      <c r="N341" s="31"/>
      <c r="O341" s="31"/>
      <c r="P341" s="8"/>
    </row>
    <row r="342" spans="1:16" ht="26.4" x14ac:dyDescent="0.3">
      <c r="D342" s="15" t="s">
        <v>246</v>
      </c>
      <c r="E342" s="11">
        <v>0</v>
      </c>
      <c r="F342" s="17">
        <v>1439</v>
      </c>
      <c r="G342" s="12">
        <v>0</v>
      </c>
      <c r="H342" s="14">
        <f>+E342+F342+G342</f>
        <v>1439</v>
      </c>
      <c r="I342" s="18">
        <v>7196</v>
      </c>
      <c r="J342" s="14">
        <f t="shared" si="26"/>
        <v>500.06949270326618</v>
      </c>
      <c r="L342" s="31"/>
      <c r="M342" s="8"/>
      <c r="N342" s="31"/>
      <c r="O342" s="31"/>
      <c r="P342" s="8"/>
    </row>
    <row r="343" spans="1:16" x14ac:dyDescent="0.3">
      <c r="D343" s="27" t="s">
        <v>247</v>
      </c>
      <c r="E343" s="28">
        <f>+E344</f>
        <v>1208400</v>
      </c>
      <c r="F343" s="28">
        <f>+F344</f>
        <v>0</v>
      </c>
      <c r="G343" s="28">
        <v>0</v>
      </c>
      <c r="H343" s="28">
        <f>+H344</f>
        <v>1208400</v>
      </c>
      <c r="I343" s="29">
        <f>SUM(I344)</f>
        <v>306142.31</v>
      </c>
      <c r="J343" s="28">
        <f t="shared" si="26"/>
        <v>25.334517543859647</v>
      </c>
      <c r="L343" s="31"/>
      <c r="M343" s="8"/>
      <c r="N343" s="31"/>
      <c r="O343" s="31"/>
      <c r="P343" s="8"/>
    </row>
    <row r="344" spans="1:16" x14ac:dyDescent="0.3">
      <c r="D344" s="15" t="s">
        <v>248</v>
      </c>
      <c r="E344" s="11">
        <v>1208400</v>
      </c>
      <c r="F344" s="12">
        <v>0</v>
      </c>
      <c r="G344" s="12">
        <v>0</v>
      </c>
      <c r="H344" s="14">
        <f t="shared" ref="H344" si="28">+E344+F344+G344</f>
        <v>1208400</v>
      </c>
      <c r="I344" s="18">
        <v>306142.31</v>
      </c>
      <c r="J344" s="14">
        <f t="shared" si="26"/>
        <v>25.334517543859647</v>
      </c>
      <c r="L344" s="31"/>
      <c r="M344" s="8"/>
      <c r="N344" s="31"/>
      <c r="O344" s="31"/>
      <c r="P344" s="8"/>
    </row>
    <row r="345" spans="1:16" x14ac:dyDescent="0.3">
      <c r="D345" s="27" t="s">
        <v>249</v>
      </c>
      <c r="E345" s="29">
        <f>+E346+E350+E351+E352+E357+E359+E360+E361</f>
        <v>39590618612</v>
      </c>
      <c r="F345" s="29">
        <f>+F346+F350+F351+F352+F357+F361</f>
        <v>-23142964.070000008</v>
      </c>
      <c r="G345" s="29">
        <f>+G346+G350+G351+G352+G357+G359+G360+G361</f>
        <v>119513490.53999999</v>
      </c>
      <c r="H345" s="29">
        <f>+H346+H350+H351+H352+H357+H359+H360+H361</f>
        <v>39686989138.470001</v>
      </c>
      <c r="I345" s="29">
        <f>+I346+I350+I351+I352+I357+I359+I360+I361</f>
        <v>10157929590</v>
      </c>
      <c r="J345" s="28">
        <f t="shared" si="26"/>
        <v>25.595112681787093</v>
      </c>
      <c r="L345" s="31"/>
      <c r="M345" s="8"/>
      <c r="N345" s="31"/>
      <c r="O345" s="31"/>
      <c r="P345" s="8"/>
    </row>
    <row r="346" spans="1:16" x14ac:dyDescent="0.3">
      <c r="A346" s="39"/>
      <c r="D346" s="27" t="s">
        <v>250</v>
      </c>
      <c r="E346" s="29">
        <f>SUM(E347:E349)</f>
        <v>22081505908</v>
      </c>
      <c r="F346" s="29">
        <f>SUM(F347:F349)</f>
        <v>132920.06</v>
      </c>
      <c r="G346" s="29">
        <f>SUM(G347:G349)</f>
        <v>0</v>
      </c>
      <c r="H346" s="29">
        <f>SUM(H347:H349)</f>
        <v>22081638828.060001</v>
      </c>
      <c r="I346" s="29">
        <f>SUM(I347:I349)</f>
        <v>5587353008.8800001</v>
      </c>
      <c r="J346" s="28">
        <f t="shared" si="26"/>
        <v>25.303162742522229</v>
      </c>
      <c r="L346" s="31"/>
      <c r="M346" s="8"/>
      <c r="N346" s="31"/>
      <c r="O346" s="31"/>
      <c r="P346" s="8"/>
    </row>
    <row r="347" spans="1:16" x14ac:dyDescent="0.3">
      <c r="A347" s="39"/>
      <c r="D347" s="15" t="s">
        <v>251</v>
      </c>
      <c r="E347" s="11">
        <v>20715660350</v>
      </c>
      <c r="F347" s="12">
        <v>132920.06</v>
      </c>
      <c r="G347" s="12">
        <v>0</v>
      </c>
      <c r="H347" s="14">
        <f>+E347+F347+G347</f>
        <v>20715793270.060001</v>
      </c>
      <c r="I347" s="18">
        <v>5269346854.8800001</v>
      </c>
      <c r="J347" s="14">
        <f t="shared" si="26"/>
        <v>25.436374973367059</v>
      </c>
      <c r="L347" s="31"/>
      <c r="M347" s="8"/>
      <c r="N347" s="31"/>
      <c r="O347" s="31"/>
      <c r="P347" s="8"/>
    </row>
    <row r="348" spans="1:16" x14ac:dyDescent="0.3">
      <c r="A348" s="39"/>
      <c r="D348" s="15" t="s">
        <v>252</v>
      </c>
      <c r="E348" s="11">
        <v>835299096</v>
      </c>
      <c r="F348" s="12">
        <v>0</v>
      </c>
      <c r="G348" s="12">
        <v>0</v>
      </c>
      <c r="H348" s="14">
        <f t="shared" ref="H348:H351" si="29">+E348+F348+G348</f>
        <v>835299096</v>
      </c>
      <c r="I348" s="18">
        <v>208824834</v>
      </c>
      <c r="J348" s="14">
        <f t="shared" si="26"/>
        <v>25.000007183055779</v>
      </c>
      <c r="L348" s="31"/>
      <c r="M348" s="8"/>
      <c r="N348" s="31"/>
      <c r="O348" s="31"/>
      <c r="P348" s="8"/>
    </row>
    <row r="349" spans="1:16" x14ac:dyDescent="0.3">
      <c r="A349" s="39"/>
      <c r="D349" s="15" t="s">
        <v>253</v>
      </c>
      <c r="E349" s="11">
        <v>530546462</v>
      </c>
      <c r="F349" s="12">
        <v>0</v>
      </c>
      <c r="G349" s="12">
        <v>0</v>
      </c>
      <c r="H349" s="14">
        <f t="shared" si="29"/>
        <v>530546462</v>
      </c>
      <c r="I349" s="18">
        <v>109181320</v>
      </c>
      <c r="J349" s="14">
        <f t="shared" si="26"/>
        <v>20.579030833307112</v>
      </c>
      <c r="L349" s="31"/>
      <c r="M349" s="8"/>
      <c r="N349" s="31"/>
      <c r="O349" s="31"/>
      <c r="P349" s="8"/>
    </row>
    <row r="350" spans="1:16" x14ac:dyDescent="0.3">
      <c r="D350" s="15" t="s">
        <v>254</v>
      </c>
      <c r="E350" s="11">
        <v>4543596540</v>
      </c>
      <c r="F350" s="12">
        <v>129636.85</v>
      </c>
      <c r="G350" s="12">
        <v>0</v>
      </c>
      <c r="H350" s="14">
        <f t="shared" si="29"/>
        <v>4543726176.8500004</v>
      </c>
      <c r="I350" s="18">
        <v>1110832005.1199999</v>
      </c>
      <c r="J350" s="14">
        <f t="shared" si="26"/>
        <v>24.447600094821279</v>
      </c>
      <c r="L350" s="31"/>
      <c r="M350" s="8"/>
      <c r="N350" s="31"/>
      <c r="O350" s="31"/>
      <c r="P350" s="8"/>
    </row>
    <row r="351" spans="1:16" x14ac:dyDescent="0.3">
      <c r="D351" s="15" t="s">
        <v>255</v>
      </c>
      <c r="E351" s="11">
        <v>491771515</v>
      </c>
      <c r="F351" s="12">
        <v>0</v>
      </c>
      <c r="G351" s="12">
        <v>8312232.25</v>
      </c>
      <c r="H351" s="14">
        <f t="shared" si="29"/>
        <v>500083747.25</v>
      </c>
      <c r="I351" s="18">
        <v>147531456</v>
      </c>
      <c r="J351" s="14">
        <f t="shared" si="26"/>
        <v>29.501349886151495</v>
      </c>
      <c r="L351" s="31"/>
      <c r="M351" s="8"/>
      <c r="N351" s="31"/>
      <c r="O351" s="31"/>
      <c r="P351" s="8"/>
    </row>
    <row r="352" spans="1:16" x14ac:dyDescent="0.3">
      <c r="D352" s="27" t="s">
        <v>256</v>
      </c>
      <c r="E352" s="29">
        <f>SUM(E353:E356)</f>
        <v>1478788637</v>
      </c>
      <c r="F352" s="29">
        <f>SUM(F353:F356)</f>
        <v>-65372704</v>
      </c>
      <c r="G352" s="29">
        <f>SUM(G353:G356)</f>
        <v>111170117.44</v>
      </c>
      <c r="H352" s="29">
        <f>SUM(H353:H356)</f>
        <v>1524586050.4400001</v>
      </c>
      <c r="I352" s="29">
        <f>SUM(I353:I356)</f>
        <v>353960292</v>
      </c>
      <c r="J352" s="28">
        <f t="shared" si="26"/>
        <v>23.216812976732012</v>
      </c>
      <c r="L352" s="31"/>
      <c r="M352" s="8"/>
      <c r="N352" s="31"/>
      <c r="O352" s="31"/>
      <c r="P352" s="8"/>
    </row>
    <row r="353" spans="1:16" x14ac:dyDescent="0.3">
      <c r="D353" s="15" t="s">
        <v>257</v>
      </c>
      <c r="E353" s="11">
        <v>714912861</v>
      </c>
      <c r="F353" s="13">
        <v>0</v>
      </c>
      <c r="G353" s="12">
        <v>111170117.44</v>
      </c>
      <c r="H353" s="14">
        <f>+E353+F353+G353</f>
        <v>826082978.44000006</v>
      </c>
      <c r="I353" s="14">
        <v>179334522</v>
      </c>
      <c r="J353" s="14">
        <f t="shared" si="26"/>
        <v>21.709020362416943</v>
      </c>
      <c r="L353" s="31"/>
      <c r="M353" s="8"/>
      <c r="N353" s="31"/>
      <c r="O353" s="31"/>
      <c r="P353" s="8"/>
    </row>
    <row r="354" spans="1:16" x14ac:dyDescent="0.3">
      <c r="D354" s="15" t="s">
        <v>258</v>
      </c>
      <c r="E354" s="11">
        <v>425194288</v>
      </c>
      <c r="F354" s="13">
        <v>6959566</v>
      </c>
      <c r="G354" s="12">
        <v>0</v>
      </c>
      <c r="H354" s="14">
        <f>+E354+F354+G354</f>
        <v>432153854</v>
      </c>
      <c r="I354" s="14">
        <v>108038463</v>
      </c>
      <c r="J354" s="14">
        <f t="shared" si="26"/>
        <v>24.999999884300465</v>
      </c>
      <c r="L354" s="31"/>
      <c r="M354" s="8"/>
      <c r="N354" s="31"/>
      <c r="O354" s="31"/>
      <c r="P354" s="8"/>
    </row>
    <row r="355" spans="1:16" x14ac:dyDescent="0.3">
      <c r="A355" s="39"/>
      <c r="D355" s="15" t="s">
        <v>259</v>
      </c>
      <c r="E355" s="11">
        <v>23695705</v>
      </c>
      <c r="F355" s="13">
        <v>6297797</v>
      </c>
      <c r="G355" s="12">
        <v>0</v>
      </c>
      <c r="H355" s="14">
        <f>+E355+F355+G355</f>
        <v>29993502</v>
      </c>
      <c r="I355" s="14">
        <v>7498377</v>
      </c>
      <c r="J355" s="14">
        <f t="shared" si="26"/>
        <v>25.000005001083238</v>
      </c>
      <c r="L355" s="31"/>
      <c r="M355" s="8"/>
      <c r="N355" s="31"/>
      <c r="O355" s="31"/>
      <c r="P355" s="8"/>
    </row>
    <row r="356" spans="1:16" x14ac:dyDescent="0.3">
      <c r="A356" s="39"/>
      <c r="D356" s="15" t="s">
        <v>260</v>
      </c>
      <c r="E356" s="11">
        <v>314985783</v>
      </c>
      <c r="F356" s="13">
        <v>-78630067</v>
      </c>
      <c r="G356" s="12">
        <v>0</v>
      </c>
      <c r="H356" s="14">
        <f>+E356+F356+G356</f>
        <v>236355716</v>
      </c>
      <c r="I356" s="14">
        <v>59088930</v>
      </c>
      <c r="J356" s="14">
        <f t="shared" si="26"/>
        <v>25.000000423091102</v>
      </c>
      <c r="L356" s="31"/>
      <c r="M356" s="8"/>
      <c r="N356" s="31"/>
      <c r="O356" s="31"/>
      <c r="P356" s="8"/>
    </row>
    <row r="357" spans="1:16" ht="26.4" x14ac:dyDescent="0.3">
      <c r="A357" s="39"/>
      <c r="D357" s="27" t="s">
        <v>261</v>
      </c>
      <c r="E357" s="28">
        <v>237470097</v>
      </c>
      <c r="F357" s="29">
        <f>SUM(F358:F360)</f>
        <v>80929883.019999996</v>
      </c>
      <c r="G357" s="28">
        <v>0</v>
      </c>
      <c r="H357" s="29">
        <f>SUM(H358)</f>
        <v>237470097</v>
      </c>
      <c r="I357" s="29">
        <f>SUM(I358)</f>
        <v>60524100</v>
      </c>
      <c r="J357" s="28">
        <f t="shared" si="26"/>
        <v>25.487040585156283</v>
      </c>
      <c r="L357" s="31"/>
      <c r="M357" s="8"/>
      <c r="N357" s="31"/>
      <c r="O357" s="31"/>
      <c r="P357" s="8"/>
    </row>
    <row r="358" spans="1:16" x14ac:dyDescent="0.3">
      <c r="A358" s="39"/>
      <c r="D358" s="15" t="s">
        <v>262</v>
      </c>
      <c r="E358" s="11">
        <v>237470097</v>
      </c>
      <c r="F358" s="12">
        <v>0</v>
      </c>
      <c r="G358" s="12">
        <v>0</v>
      </c>
      <c r="H358" s="14">
        <f>+E358+F358+G358</f>
        <v>237470097</v>
      </c>
      <c r="I358" s="14">
        <v>60524100</v>
      </c>
      <c r="J358" s="14">
        <f t="shared" si="26"/>
        <v>25.487040585156283</v>
      </c>
      <c r="L358" s="31"/>
      <c r="M358" s="8"/>
      <c r="N358" s="31"/>
      <c r="O358" s="31"/>
      <c r="P358" s="8"/>
    </row>
    <row r="359" spans="1:16" ht="26.4" x14ac:dyDescent="0.3">
      <c r="D359" s="15" t="s">
        <v>263</v>
      </c>
      <c r="E359" s="11">
        <v>233023330</v>
      </c>
      <c r="F359" s="12">
        <f>23302328+1068.02</f>
        <v>23303396.02</v>
      </c>
      <c r="G359" s="12">
        <v>0</v>
      </c>
      <c r="H359" s="14">
        <f>+E359+F359+G359</f>
        <v>256326726.02000001</v>
      </c>
      <c r="I359" s="14">
        <v>76897698</v>
      </c>
      <c r="J359" s="14">
        <f t="shared" si="26"/>
        <v>29.999875235015494</v>
      </c>
      <c r="L359" s="31"/>
      <c r="M359" s="8"/>
      <c r="N359" s="31"/>
      <c r="O359" s="31"/>
      <c r="P359" s="8"/>
    </row>
    <row r="360" spans="1:16" ht="26.4" x14ac:dyDescent="0.3">
      <c r="D360" s="15" t="s">
        <v>264</v>
      </c>
      <c r="E360" s="11">
        <v>2647433826</v>
      </c>
      <c r="F360" s="12">
        <v>57626487</v>
      </c>
      <c r="G360" s="12">
        <v>0</v>
      </c>
      <c r="H360" s="14">
        <f t="shared" ref="H348:H363" si="30">+E360+F360+G360</f>
        <v>2705060313</v>
      </c>
      <c r="I360" s="14">
        <v>676265079</v>
      </c>
      <c r="J360" s="14">
        <f t="shared" si="26"/>
        <v>25.000000027725815</v>
      </c>
      <c r="L360" s="31"/>
      <c r="M360" s="8"/>
      <c r="N360" s="31"/>
      <c r="O360" s="31"/>
      <c r="P360" s="8"/>
    </row>
    <row r="361" spans="1:16" x14ac:dyDescent="0.3">
      <c r="D361" s="27" t="s">
        <v>265</v>
      </c>
      <c r="E361" s="28">
        <v>7877028759</v>
      </c>
      <c r="F361" s="29">
        <f>F362</f>
        <v>-38962700</v>
      </c>
      <c r="G361" s="28">
        <f>G362+G363</f>
        <v>31140.85</v>
      </c>
      <c r="H361" s="29">
        <f>SUM(H362:H363)</f>
        <v>7838097199.8500004</v>
      </c>
      <c r="I361" s="29">
        <f>SUM(I362:I363)</f>
        <v>2144565951</v>
      </c>
      <c r="J361" s="28">
        <f t="shared" si="26"/>
        <v>27.360798116168311</v>
      </c>
      <c r="L361" s="31"/>
      <c r="M361" s="8"/>
      <c r="N361" s="31"/>
      <c r="O361" s="31"/>
      <c r="P361" s="8"/>
    </row>
    <row r="362" spans="1:16" x14ac:dyDescent="0.3">
      <c r="D362" s="15" t="s">
        <v>266</v>
      </c>
      <c r="E362" s="11">
        <v>3565263285</v>
      </c>
      <c r="F362" s="13">
        <v>-38962700</v>
      </c>
      <c r="G362" s="12">
        <v>31140.85</v>
      </c>
      <c r="H362" s="14">
        <f t="shared" si="30"/>
        <v>3526331725.8499999</v>
      </c>
      <c r="I362" s="14">
        <v>1069578987</v>
      </c>
      <c r="J362" s="14">
        <f t="shared" si="26"/>
        <v>30.331207332520165</v>
      </c>
      <c r="L362" s="31"/>
      <c r="M362" s="8"/>
      <c r="N362" s="31"/>
      <c r="O362" s="31"/>
      <c r="P362" s="8"/>
    </row>
    <row r="363" spans="1:16" ht="39.6" x14ac:dyDescent="0.3">
      <c r="D363" s="15" t="s">
        <v>267</v>
      </c>
      <c r="E363" s="11">
        <v>4311765474</v>
      </c>
      <c r="F363" s="13">
        <v>0</v>
      </c>
      <c r="G363" s="12">
        <v>0</v>
      </c>
      <c r="H363" s="14">
        <f t="shared" si="30"/>
        <v>4311765474</v>
      </c>
      <c r="I363" s="14">
        <v>1074986964</v>
      </c>
      <c r="J363" s="14">
        <f t="shared" si="26"/>
        <v>24.931480398973111</v>
      </c>
      <c r="L363" s="31"/>
      <c r="M363" s="8"/>
      <c r="N363" s="31"/>
      <c r="O363" s="31"/>
      <c r="P363" s="8"/>
    </row>
    <row r="364" spans="1:16" x14ac:dyDescent="0.3">
      <c r="D364" s="27" t="s">
        <v>268</v>
      </c>
      <c r="E364" s="28">
        <f>E365+E385+E387</f>
        <v>7046877687</v>
      </c>
      <c r="F364" s="28">
        <f>F365+F385+F387+F391</f>
        <v>880653148.98000002</v>
      </c>
      <c r="G364" s="28">
        <f>G365+G385+G387+G389+G393</f>
        <v>0</v>
      </c>
      <c r="H364" s="28">
        <f>H365+H385+H387+H391</f>
        <v>7927530835.9800005</v>
      </c>
      <c r="I364" s="28">
        <f>I365+I385+I387+I389+I391</f>
        <v>2725329583.6300001</v>
      </c>
      <c r="J364" s="28">
        <f>IF(I364=0,0,IF(H364=0,100,I364/H364*100))</f>
        <v>34.378038257016698</v>
      </c>
      <c r="L364" s="31"/>
      <c r="M364" s="8"/>
      <c r="N364" s="31"/>
      <c r="O364" s="31"/>
      <c r="P364" s="8"/>
    </row>
    <row r="365" spans="1:16" x14ac:dyDescent="0.3">
      <c r="D365" s="27" t="s">
        <v>269</v>
      </c>
      <c r="E365" s="28">
        <f>SUM(E366:E384)</f>
        <v>3735016030</v>
      </c>
      <c r="F365" s="28">
        <f>SUM(F366:F384)</f>
        <v>795293148.98000002</v>
      </c>
      <c r="G365" s="28">
        <f>SUM(G366:G384)</f>
        <v>0</v>
      </c>
      <c r="H365" s="29">
        <f>SUM(H366:H384)</f>
        <v>4530309178.9800005</v>
      </c>
      <c r="I365" s="29">
        <f>SUM(I366:I384)</f>
        <v>1829865062.98</v>
      </c>
      <c r="J365" s="28">
        <f>IF(I365=0,0,IF(H365=0,100,I365/H365*100))</f>
        <v>40.391615465679855</v>
      </c>
      <c r="L365" s="31"/>
      <c r="M365" s="8"/>
      <c r="N365" s="31"/>
      <c r="O365" s="31"/>
      <c r="P365" s="8"/>
    </row>
    <row r="366" spans="1:16" x14ac:dyDescent="0.3">
      <c r="D366" s="15" t="s">
        <v>270</v>
      </c>
      <c r="E366" s="53">
        <v>711790687</v>
      </c>
      <c r="F366" s="13">
        <v>0</v>
      </c>
      <c r="G366" s="12">
        <v>0</v>
      </c>
      <c r="H366" s="14">
        <f>+E366+F366+G366</f>
        <v>711790687</v>
      </c>
      <c r="I366" s="14">
        <v>141478540</v>
      </c>
      <c r="J366" s="14">
        <f t="shared" si="26"/>
        <v>19.876424710794225</v>
      </c>
      <c r="L366" s="31"/>
      <c r="M366" s="8"/>
      <c r="N366" s="31"/>
      <c r="O366" s="31"/>
      <c r="P366" s="8"/>
    </row>
    <row r="367" spans="1:16" x14ac:dyDescent="0.3">
      <c r="D367" s="15" t="s">
        <v>271</v>
      </c>
      <c r="E367" s="53">
        <v>524720948</v>
      </c>
      <c r="F367" s="13">
        <v>0</v>
      </c>
      <c r="G367" s="12">
        <v>0</v>
      </c>
      <c r="H367" s="14">
        <f t="shared" ref="H367:H384" si="31">+E367+F367+G367</f>
        <v>524720948</v>
      </c>
      <c r="I367" s="14">
        <v>113508241</v>
      </c>
      <c r="J367" s="14">
        <f t="shared" si="26"/>
        <v>21.632115400126924</v>
      </c>
      <c r="L367" s="31"/>
      <c r="M367" s="8"/>
      <c r="N367" s="31"/>
      <c r="O367" s="31"/>
      <c r="P367" s="8"/>
    </row>
    <row r="368" spans="1:16" x14ac:dyDescent="0.3">
      <c r="D368" s="15" t="s">
        <v>272</v>
      </c>
      <c r="E368" s="53">
        <v>138476393</v>
      </c>
      <c r="F368" s="13">
        <v>0</v>
      </c>
      <c r="G368" s="12">
        <v>0</v>
      </c>
      <c r="H368" s="14">
        <f t="shared" si="31"/>
        <v>138476393</v>
      </c>
      <c r="I368" s="14">
        <v>30239852</v>
      </c>
      <c r="J368" s="14">
        <f t="shared" si="26"/>
        <v>21.837550318053129</v>
      </c>
      <c r="L368" s="31"/>
      <c r="M368" s="8"/>
      <c r="N368" s="31"/>
      <c r="O368" s="31"/>
      <c r="P368" s="8"/>
    </row>
    <row r="369" spans="4:16" x14ac:dyDescent="0.3">
      <c r="D369" s="15" t="s">
        <v>273</v>
      </c>
      <c r="E369" s="53">
        <v>46221424</v>
      </c>
      <c r="F369" s="13">
        <v>0</v>
      </c>
      <c r="G369" s="12">
        <v>0</v>
      </c>
      <c r="H369" s="14">
        <f t="shared" si="31"/>
        <v>46221424</v>
      </c>
      <c r="I369" s="14">
        <v>13261000</v>
      </c>
      <c r="J369" s="14">
        <f t="shared" si="26"/>
        <v>28.690158918513632</v>
      </c>
      <c r="L369" s="31"/>
      <c r="M369" s="8"/>
      <c r="N369" s="31"/>
      <c r="O369" s="31"/>
      <c r="P369" s="8"/>
    </row>
    <row r="370" spans="4:16" x14ac:dyDescent="0.3">
      <c r="D370" s="15" t="s">
        <v>274</v>
      </c>
      <c r="E370" s="53">
        <v>23110712</v>
      </c>
      <c r="F370" s="13">
        <v>0</v>
      </c>
      <c r="G370" s="12">
        <v>0</v>
      </c>
      <c r="H370" s="14">
        <f t="shared" si="31"/>
        <v>23110712</v>
      </c>
      <c r="I370" s="14">
        <v>6705000</v>
      </c>
      <c r="J370" s="14">
        <f t="shared" si="26"/>
        <v>29.012520254676705</v>
      </c>
      <c r="L370" s="31"/>
      <c r="M370" s="8"/>
      <c r="N370" s="31"/>
      <c r="O370" s="31"/>
      <c r="P370" s="8"/>
    </row>
    <row r="371" spans="4:16" x14ac:dyDescent="0.3">
      <c r="D371" s="15" t="s">
        <v>275</v>
      </c>
      <c r="E371" s="53">
        <v>2241739081</v>
      </c>
      <c r="F371" s="13">
        <v>0</v>
      </c>
      <c r="G371" s="12">
        <v>0</v>
      </c>
      <c r="H371" s="14">
        <f t="shared" si="31"/>
        <v>2241739081</v>
      </c>
      <c r="I371" s="14">
        <v>715863000</v>
      </c>
      <c r="J371" s="14">
        <f t="shared" si="26"/>
        <v>31.933377352758924</v>
      </c>
      <c r="L371" s="31"/>
      <c r="M371" s="8"/>
      <c r="N371" s="31"/>
      <c r="O371" s="31"/>
      <c r="P371" s="8"/>
    </row>
    <row r="372" spans="4:16" x14ac:dyDescent="0.3">
      <c r="D372" s="15" t="s">
        <v>276</v>
      </c>
      <c r="E372" s="53">
        <v>5506921</v>
      </c>
      <c r="F372" s="13">
        <v>0</v>
      </c>
      <c r="G372" s="12">
        <v>0</v>
      </c>
      <c r="H372" s="14">
        <f t="shared" si="31"/>
        <v>5506921</v>
      </c>
      <c r="I372" s="14">
        <v>1458144</v>
      </c>
      <c r="J372" s="14">
        <f t="shared" si="26"/>
        <v>26.478389648226297</v>
      </c>
      <c r="L372" s="31"/>
      <c r="M372" s="8"/>
      <c r="N372" s="31"/>
      <c r="O372" s="31"/>
      <c r="P372" s="8"/>
    </row>
    <row r="373" spans="4:16" x14ac:dyDescent="0.3">
      <c r="D373" s="15" t="s">
        <v>277</v>
      </c>
      <c r="E373" s="53">
        <v>32052636</v>
      </c>
      <c r="F373" s="13">
        <v>0</v>
      </c>
      <c r="G373" s="12">
        <v>0</v>
      </c>
      <c r="H373" s="14">
        <f t="shared" si="31"/>
        <v>32052636</v>
      </c>
      <c r="I373" s="14">
        <v>9122811</v>
      </c>
      <c r="J373" s="14">
        <f t="shared" si="26"/>
        <v>28.461967995393579</v>
      </c>
      <c r="L373" s="31"/>
      <c r="M373" s="8"/>
      <c r="N373" s="31"/>
      <c r="O373" s="31"/>
      <c r="P373" s="8"/>
    </row>
    <row r="374" spans="4:16" x14ac:dyDescent="0.3">
      <c r="D374" s="15" t="s">
        <v>278</v>
      </c>
      <c r="E374" s="53">
        <v>0</v>
      </c>
      <c r="F374" s="13">
        <v>3452565</v>
      </c>
      <c r="G374" s="12">
        <v>0</v>
      </c>
      <c r="H374" s="14">
        <f t="shared" si="31"/>
        <v>3452565</v>
      </c>
      <c r="I374" s="14">
        <v>3452565</v>
      </c>
      <c r="J374" s="14">
        <f t="shared" si="26"/>
        <v>100</v>
      </c>
      <c r="L374" s="31"/>
      <c r="M374" s="8"/>
      <c r="N374" s="31"/>
      <c r="O374" s="31"/>
      <c r="P374" s="8"/>
    </row>
    <row r="375" spans="4:16" x14ac:dyDescent="0.3">
      <c r="D375" s="15" t="s">
        <v>279</v>
      </c>
      <c r="E375" s="53">
        <v>6343545</v>
      </c>
      <c r="F375" s="13">
        <v>0</v>
      </c>
      <c r="G375" s="12">
        <v>0</v>
      </c>
      <c r="H375" s="14">
        <f t="shared" si="31"/>
        <v>6343545</v>
      </c>
      <c r="I375" s="14">
        <v>1532793</v>
      </c>
      <c r="J375" s="14">
        <f t="shared" si="26"/>
        <v>24.163035022215496</v>
      </c>
      <c r="L375" s="31"/>
      <c r="M375" s="8"/>
      <c r="N375" s="31"/>
      <c r="O375" s="31"/>
      <c r="P375" s="8"/>
    </row>
    <row r="376" spans="4:16" x14ac:dyDescent="0.3">
      <c r="D376" s="15" t="s">
        <v>280</v>
      </c>
      <c r="E376" s="53">
        <v>5053683</v>
      </c>
      <c r="F376" s="13">
        <v>0</v>
      </c>
      <c r="G376" s="12">
        <v>0</v>
      </c>
      <c r="H376" s="14">
        <f t="shared" si="31"/>
        <v>5053683</v>
      </c>
      <c r="I376" s="14">
        <v>1402533</v>
      </c>
      <c r="J376" s="14">
        <f t="shared" si="26"/>
        <v>27.752690463568847</v>
      </c>
      <c r="L376" s="31"/>
      <c r="M376" s="8"/>
      <c r="N376" s="31"/>
      <c r="O376" s="31"/>
      <c r="P376" s="8"/>
    </row>
    <row r="377" spans="4:16" x14ac:dyDescent="0.3">
      <c r="D377" s="15" t="s">
        <v>281</v>
      </c>
      <c r="E377" s="53">
        <v>0</v>
      </c>
      <c r="F377" s="13">
        <v>36174212.719999999</v>
      </c>
      <c r="G377" s="12">
        <v>0</v>
      </c>
      <c r="H377" s="14">
        <f t="shared" si="31"/>
        <v>36174212.719999999</v>
      </c>
      <c r="I377" s="14">
        <v>36174212.719999999</v>
      </c>
      <c r="J377" s="14">
        <f t="shared" si="26"/>
        <v>100</v>
      </c>
      <c r="L377" s="31"/>
      <c r="M377" s="8"/>
      <c r="N377" s="31"/>
      <c r="O377" s="31"/>
      <c r="P377" s="8"/>
    </row>
    <row r="378" spans="4:16" x14ac:dyDescent="0.3">
      <c r="D378" s="15" t="s">
        <v>282</v>
      </c>
      <c r="E378" s="11">
        <v>0</v>
      </c>
      <c r="F378" s="13">
        <v>99011239.209999993</v>
      </c>
      <c r="G378" s="12">
        <v>0</v>
      </c>
      <c r="H378" s="14">
        <f t="shared" si="31"/>
        <v>99011239.209999993</v>
      </c>
      <c r="I378" s="14">
        <v>99011239.209999993</v>
      </c>
      <c r="J378" s="14">
        <f t="shared" si="26"/>
        <v>100</v>
      </c>
      <c r="L378" s="31"/>
      <c r="M378" s="8"/>
      <c r="N378" s="31"/>
      <c r="O378" s="31"/>
      <c r="P378" s="8"/>
    </row>
    <row r="379" spans="4:16" x14ac:dyDescent="0.3">
      <c r="D379" s="15" t="s">
        <v>283</v>
      </c>
      <c r="E379" s="11">
        <v>0</v>
      </c>
      <c r="F379" s="13">
        <v>99151032.079999998</v>
      </c>
      <c r="G379" s="12">
        <v>0</v>
      </c>
      <c r="H379" s="14">
        <f t="shared" si="31"/>
        <v>99151032.079999998</v>
      </c>
      <c r="I379" s="14">
        <v>99151032.079999998</v>
      </c>
      <c r="J379" s="14">
        <f t="shared" si="26"/>
        <v>100</v>
      </c>
      <c r="L379" s="31"/>
      <c r="M379" s="8"/>
      <c r="N379" s="31"/>
      <c r="O379" s="31"/>
      <c r="P379" s="8"/>
    </row>
    <row r="380" spans="4:16" x14ac:dyDescent="0.3">
      <c r="D380" s="15" t="s">
        <v>284</v>
      </c>
      <c r="E380" s="11">
        <v>0</v>
      </c>
      <c r="F380" s="13">
        <v>98973446.150000006</v>
      </c>
      <c r="G380" s="12">
        <v>0</v>
      </c>
      <c r="H380" s="14">
        <f t="shared" si="31"/>
        <v>98973446.150000006</v>
      </c>
      <c r="I380" s="14">
        <v>98973446.150000006</v>
      </c>
      <c r="J380" s="14">
        <f t="shared" si="26"/>
        <v>100</v>
      </c>
      <c r="L380" s="31"/>
      <c r="M380" s="8"/>
      <c r="N380" s="31"/>
      <c r="O380" s="31"/>
      <c r="P380" s="8"/>
    </row>
    <row r="381" spans="4:16" x14ac:dyDescent="0.3">
      <c r="D381" s="15" t="s">
        <v>285</v>
      </c>
      <c r="E381" s="11">
        <v>0</v>
      </c>
      <c r="F381" s="13">
        <v>122171575.02</v>
      </c>
      <c r="G381" s="12">
        <v>0</v>
      </c>
      <c r="H381" s="14">
        <f t="shared" si="31"/>
        <v>122171575.02</v>
      </c>
      <c r="I381" s="14">
        <v>122171575.02</v>
      </c>
      <c r="J381" s="14">
        <f t="shared" si="26"/>
        <v>100</v>
      </c>
      <c r="L381" s="31"/>
      <c r="M381" s="8"/>
      <c r="N381" s="31"/>
      <c r="O381" s="31"/>
      <c r="P381" s="8"/>
    </row>
    <row r="382" spans="4:16" x14ac:dyDescent="0.3">
      <c r="D382" s="48" t="s">
        <v>354</v>
      </c>
      <c r="E382" s="11">
        <v>0</v>
      </c>
      <c r="F382" s="13">
        <v>100135942.08</v>
      </c>
      <c r="G382" s="12">
        <v>0</v>
      </c>
      <c r="H382" s="14">
        <f t="shared" si="31"/>
        <v>100135942.08</v>
      </c>
      <c r="I382" s="14">
        <v>100135942.08</v>
      </c>
      <c r="J382" s="14">
        <f t="shared" si="26"/>
        <v>100</v>
      </c>
      <c r="L382" s="31"/>
      <c r="M382" s="8"/>
      <c r="N382" s="31"/>
      <c r="O382" s="31"/>
      <c r="P382" s="8"/>
    </row>
    <row r="383" spans="4:16" x14ac:dyDescent="0.3">
      <c r="D383" s="48" t="s">
        <v>355</v>
      </c>
      <c r="E383" s="11">
        <v>0</v>
      </c>
      <c r="F383" s="13">
        <v>136632806.25</v>
      </c>
      <c r="G383" s="12">
        <v>0</v>
      </c>
      <c r="H383" s="14">
        <f t="shared" si="31"/>
        <v>136632806.25</v>
      </c>
      <c r="I383" s="14">
        <v>136632806.25</v>
      </c>
      <c r="J383" s="14">
        <f t="shared" si="26"/>
        <v>100</v>
      </c>
      <c r="L383" s="31"/>
      <c r="M383" s="8"/>
      <c r="N383" s="31"/>
      <c r="O383" s="31"/>
      <c r="P383" s="8"/>
    </row>
    <row r="384" spans="4:16" x14ac:dyDescent="0.3">
      <c r="D384" s="48" t="s">
        <v>356</v>
      </c>
      <c r="E384" s="11">
        <v>0</v>
      </c>
      <c r="F384" s="13">
        <v>99590330.469999999</v>
      </c>
      <c r="G384" s="12">
        <v>0</v>
      </c>
      <c r="H384" s="14">
        <f t="shared" si="31"/>
        <v>99590330.469999999</v>
      </c>
      <c r="I384" s="14">
        <v>99590330.469999999</v>
      </c>
      <c r="J384" s="14">
        <f t="shared" ref="J384" si="32">IF(I384=0,0,IF(H384=0,100,I384/H384*100))</f>
        <v>100</v>
      </c>
      <c r="L384" s="31"/>
      <c r="M384" s="8"/>
      <c r="N384" s="31"/>
      <c r="O384" s="31"/>
      <c r="P384" s="8"/>
    </row>
    <row r="385" spans="4:16" x14ac:dyDescent="0.3">
      <c r="D385" s="27" t="s">
        <v>286</v>
      </c>
      <c r="E385" s="29">
        <f>SUM(E386:E386)</f>
        <v>3153564000</v>
      </c>
      <c r="F385" s="29">
        <f>SUM(F386:F386)</f>
        <v>0</v>
      </c>
      <c r="G385" s="28">
        <f>+G386</f>
        <v>0</v>
      </c>
      <c r="H385" s="29">
        <f>SUM(H386:H386)</f>
        <v>3153564000</v>
      </c>
      <c r="I385" s="29">
        <f>SUM(I386:I386)</f>
        <v>810104520.64999998</v>
      </c>
      <c r="J385" s="28">
        <f>IF(I385=0,0,IF(H385=0,100,I385/H385*100))</f>
        <v>25.688539083081867</v>
      </c>
      <c r="L385" s="31"/>
      <c r="M385" s="8"/>
      <c r="N385" s="31"/>
      <c r="O385" s="31"/>
      <c r="P385" s="8"/>
    </row>
    <row r="386" spans="4:16" x14ac:dyDescent="0.3">
      <c r="D386" s="15" t="s">
        <v>287</v>
      </c>
      <c r="E386" s="11">
        <v>3153564000</v>
      </c>
      <c r="F386" s="12">
        <v>0</v>
      </c>
      <c r="G386" s="12">
        <v>0</v>
      </c>
      <c r="H386" s="14">
        <f t="shared" ref="H386:H418" si="33">+E386+F386+G386</f>
        <v>3153564000</v>
      </c>
      <c r="I386" s="14">
        <v>810104520.64999998</v>
      </c>
      <c r="J386" s="14">
        <f t="shared" ref="J386:J415" si="34">IF(I386=0,0,IF(H386=0,100,I386/H386*100))</f>
        <v>25.688539083081867</v>
      </c>
      <c r="L386" s="31"/>
      <c r="M386" s="8"/>
      <c r="N386" s="31"/>
      <c r="O386" s="31"/>
      <c r="P386" s="8"/>
    </row>
    <row r="387" spans="4:16" x14ac:dyDescent="0.3">
      <c r="D387" s="27" t="s">
        <v>288</v>
      </c>
      <c r="E387" s="29">
        <f>SUM(E388:E388)</f>
        <v>158297657</v>
      </c>
      <c r="F387" s="29">
        <f>SUM(F388:F388)</f>
        <v>0</v>
      </c>
      <c r="G387" s="28">
        <f>G388</f>
        <v>0</v>
      </c>
      <c r="H387" s="28">
        <f>SUM(H388:H388)</f>
        <v>158297657</v>
      </c>
      <c r="I387" s="28">
        <f>SUM(I388:I388)</f>
        <v>0</v>
      </c>
      <c r="J387" s="28">
        <f t="shared" si="34"/>
        <v>0</v>
      </c>
      <c r="L387" s="31"/>
      <c r="M387" s="8"/>
      <c r="N387" s="31"/>
      <c r="O387" s="31"/>
      <c r="P387" s="8"/>
    </row>
    <row r="388" spans="4:16" x14ac:dyDescent="0.3">
      <c r="D388" s="15" t="s">
        <v>289</v>
      </c>
      <c r="E388" s="11">
        <v>158297657</v>
      </c>
      <c r="F388" s="23">
        <v>0</v>
      </c>
      <c r="G388" s="12">
        <v>0</v>
      </c>
      <c r="H388" s="14">
        <f t="shared" si="33"/>
        <v>158297657</v>
      </c>
      <c r="I388" s="18">
        <v>0</v>
      </c>
      <c r="J388" s="14">
        <f t="shared" si="34"/>
        <v>0</v>
      </c>
      <c r="L388" s="31"/>
      <c r="M388" s="8"/>
      <c r="N388" s="31"/>
      <c r="O388" s="31"/>
      <c r="P388" s="8"/>
    </row>
    <row r="389" spans="4:16" ht="26.4" hidden="1" x14ac:dyDescent="0.3">
      <c r="D389" s="27" t="s">
        <v>290</v>
      </c>
      <c r="E389" s="28">
        <v>0</v>
      </c>
      <c r="F389" s="29">
        <f>F390</f>
        <v>0</v>
      </c>
      <c r="G389" s="28">
        <f>SUM(G390:G405)</f>
        <v>0</v>
      </c>
      <c r="H389" s="28">
        <f>H390</f>
        <v>0</v>
      </c>
      <c r="I389" s="28">
        <f>I390</f>
        <v>0</v>
      </c>
      <c r="J389" s="28">
        <f t="shared" si="34"/>
        <v>0</v>
      </c>
      <c r="L389" s="31"/>
      <c r="M389" s="8"/>
      <c r="N389" s="31"/>
      <c r="O389" s="31"/>
      <c r="P389" s="8"/>
    </row>
    <row r="390" spans="4:16" hidden="1" x14ac:dyDescent="0.3">
      <c r="D390" s="22" t="s">
        <v>341</v>
      </c>
      <c r="E390" s="25">
        <v>0</v>
      </c>
      <c r="F390" s="23">
        <v>0</v>
      </c>
      <c r="G390" s="23">
        <v>0</v>
      </c>
      <c r="H390" s="14">
        <f t="shared" si="33"/>
        <v>0</v>
      </c>
      <c r="I390" s="18">
        <v>0</v>
      </c>
      <c r="J390" s="14">
        <f t="shared" si="34"/>
        <v>0</v>
      </c>
      <c r="L390" s="31"/>
      <c r="M390" s="8"/>
      <c r="N390" s="31"/>
      <c r="O390" s="31"/>
      <c r="P390" s="8"/>
    </row>
    <row r="391" spans="4:16" x14ac:dyDescent="0.3">
      <c r="D391" s="27" t="s">
        <v>291</v>
      </c>
      <c r="E391" s="56">
        <f>E392</f>
        <v>0</v>
      </c>
      <c r="F391" s="56">
        <f>F392</f>
        <v>85360000</v>
      </c>
      <c r="G391" s="56">
        <f>G392</f>
        <v>0</v>
      </c>
      <c r="H391" s="56">
        <f>H392</f>
        <v>85360000</v>
      </c>
      <c r="I391" s="56">
        <f>I392</f>
        <v>85360000</v>
      </c>
      <c r="J391" s="28">
        <f t="shared" si="34"/>
        <v>100</v>
      </c>
      <c r="L391" s="31"/>
      <c r="M391" s="8"/>
      <c r="N391" s="31"/>
      <c r="O391" s="31"/>
      <c r="P391" s="8"/>
    </row>
    <row r="392" spans="4:16" x14ac:dyDescent="0.3">
      <c r="D392" s="22" t="s">
        <v>407</v>
      </c>
      <c r="E392" s="25">
        <v>0</v>
      </c>
      <c r="F392" s="11">
        <v>85360000</v>
      </c>
      <c r="G392" s="25">
        <v>0</v>
      </c>
      <c r="H392" s="14">
        <f t="shared" si="33"/>
        <v>85360000</v>
      </c>
      <c r="I392" s="18">
        <v>85360000</v>
      </c>
      <c r="J392" s="14">
        <f t="shared" si="34"/>
        <v>100</v>
      </c>
      <c r="L392" s="31"/>
      <c r="M392" s="8"/>
      <c r="N392" s="31"/>
      <c r="O392" s="31"/>
      <c r="P392" s="8"/>
    </row>
    <row r="393" spans="4:16" x14ac:dyDescent="0.3">
      <c r="D393" s="27" t="s">
        <v>292</v>
      </c>
      <c r="E393" s="28">
        <f>SUM(E394:E408)</f>
        <v>429431333</v>
      </c>
      <c r="F393" s="28">
        <f>SUM(F394:F408)</f>
        <v>0</v>
      </c>
      <c r="G393" s="28">
        <f>SUM(G394:G408)</f>
        <v>0</v>
      </c>
      <c r="H393" s="28">
        <f>SUM(H394:H408)</f>
        <v>429431333</v>
      </c>
      <c r="I393" s="28">
        <f>SUM(I394:I408)</f>
        <v>93007584.900000006</v>
      </c>
      <c r="J393" s="28">
        <f t="shared" si="34"/>
        <v>21.658313623798851</v>
      </c>
      <c r="L393" s="31"/>
      <c r="M393" s="8"/>
      <c r="N393" s="31"/>
      <c r="O393" s="31"/>
      <c r="P393" s="8"/>
    </row>
    <row r="394" spans="4:16" x14ac:dyDescent="0.3">
      <c r="D394" s="15" t="s">
        <v>293</v>
      </c>
      <c r="E394" s="11">
        <v>120000000</v>
      </c>
      <c r="F394" s="49">
        <v>0</v>
      </c>
      <c r="G394" s="12">
        <v>0</v>
      </c>
      <c r="H394" s="14">
        <f t="shared" si="33"/>
        <v>120000000</v>
      </c>
      <c r="I394" s="14">
        <v>27962319.010000002</v>
      </c>
      <c r="J394" s="14">
        <f t="shared" si="34"/>
        <v>23.301932508333334</v>
      </c>
      <c r="L394" s="31"/>
      <c r="M394" s="8"/>
      <c r="N394" s="31"/>
      <c r="O394" s="31"/>
      <c r="P394" s="8"/>
    </row>
    <row r="395" spans="4:16" x14ac:dyDescent="0.3">
      <c r="D395" s="15" t="s">
        <v>294</v>
      </c>
      <c r="E395" s="11">
        <v>85000000</v>
      </c>
      <c r="F395" s="49">
        <v>0</v>
      </c>
      <c r="G395" s="12">
        <v>0</v>
      </c>
      <c r="H395" s="14">
        <f t="shared" si="33"/>
        <v>85000000</v>
      </c>
      <c r="I395" s="14">
        <v>30153191</v>
      </c>
      <c r="J395" s="14">
        <f t="shared" si="34"/>
        <v>35.474342352941171</v>
      </c>
      <c r="L395" s="31"/>
      <c r="M395" s="8"/>
      <c r="N395" s="31"/>
      <c r="O395" s="31"/>
      <c r="P395" s="8"/>
    </row>
    <row r="396" spans="4:16" x14ac:dyDescent="0.3">
      <c r="D396" s="22" t="s">
        <v>335</v>
      </c>
      <c r="E396" s="11">
        <v>2257500</v>
      </c>
      <c r="F396" s="49">
        <v>0</v>
      </c>
      <c r="G396" s="12">
        <v>0</v>
      </c>
      <c r="H396" s="14">
        <f t="shared" si="33"/>
        <v>2257500</v>
      </c>
      <c r="I396" s="14">
        <v>0</v>
      </c>
      <c r="J396" s="18">
        <v>0</v>
      </c>
      <c r="L396" s="31"/>
      <c r="M396" s="8"/>
      <c r="N396" s="31"/>
      <c r="O396" s="31"/>
      <c r="P396" s="8"/>
    </row>
    <row r="397" spans="4:16" x14ac:dyDescent="0.3">
      <c r="D397" s="15" t="s">
        <v>295</v>
      </c>
      <c r="E397" s="11">
        <v>7000000</v>
      </c>
      <c r="F397" s="49">
        <v>0</v>
      </c>
      <c r="G397" s="12">
        <v>0</v>
      </c>
      <c r="H397" s="14">
        <f t="shared" si="33"/>
        <v>7000000</v>
      </c>
      <c r="I397" s="14">
        <v>1487023.93</v>
      </c>
      <c r="J397" s="14">
        <f t="shared" si="34"/>
        <v>21.243198999999997</v>
      </c>
      <c r="L397" s="31"/>
      <c r="M397" s="8"/>
      <c r="N397" s="31"/>
      <c r="O397" s="31"/>
      <c r="P397" s="8"/>
    </row>
    <row r="398" spans="4:16" x14ac:dyDescent="0.3">
      <c r="D398" s="15" t="s">
        <v>296</v>
      </c>
      <c r="E398" s="11">
        <v>300000</v>
      </c>
      <c r="F398" s="49">
        <v>0</v>
      </c>
      <c r="G398" s="12">
        <v>0</v>
      </c>
      <c r="H398" s="14">
        <f t="shared" si="33"/>
        <v>300000</v>
      </c>
      <c r="I398" s="14">
        <v>288743.56</v>
      </c>
      <c r="J398" s="14">
        <f t="shared" si="34"/>
        <v>96.247853333333339</v>
      </c>
      <c r="L398" s="31"/>
      <c r="M398" s="8"/>
      <c r="N398" s="31"/>
      <c r="O398" s="31"/>
      <c r="P398" s="8"/>
    </row>
    <row r="399" spans="4:16" x14ac:dyDescent="0.3">
      <c r="D399" s="15" t="s">
        <v>297</v>
      </c>
      <c r="E399" s="11">
        <v>27058833</v>
      </c>
      <c r="F399" s="49">
        <v>0</v>
      </c>
      <c r="G399" s="12">
        <v>0</v>
      </c>
      <c r="H399" s="14">
        <f t="shared" si="33"/>
        <v>27058833</v>
      </c>
      <c r="I399" s="14">
        <v>8900648</v>
      </c>
      <c r="J399" s="14">
        <f t="shared" si="34"/>
        <v>32.893687617644119</v>
      </c>
      <c r="L399" s="31"/>
      <c r="M399" s="8"/>
      <c r="N399" s="31"/>
      <c r="O399" s="31"/>
      <c r="P399" s="8"/>
    </row>
    <row r="400" spans="4:16" ht="26.4" x14ac:dyDescent="0.3">
      <c r="D400" s="48" t="s">
        <v>389</v>
      </c>
      <c r="E400" s="11">
        <v>40000000</v>
      </c>
      <c r="F400" s="49">
        <v>0</v>
      </c>
      <c r="G400" s="12">
        <v>0</v>
      </c>
      <c r="H400" s="14">
        <f t="shared" si="33"/>
        <v>40000000</v>
      </c>
      <c r="I400" s="14">
        <v>0</v>
      </c>
      <c r="J400" s="14">
        <f t="shared" si="34"/>
        <v>0</v>
      </c>
      <c r="L400" s="31"/>
      <c r="M400" s="8"/>
      <c r="N400" s="31"/>
      <c r="O400" s="31"/>
      <c r="P400" s="8"/>
    </row>
    <row r="401" spans="4:16" x14ac:dyDescent="0.3">
      <c r="D401" s="48" t="s">
        <v>298</v>
      </c>
      <c r="E401" s="11">
        <v>0</v>
      </c>
      <c r="F401" s="49">
        <v>0</v>
      </c>
      <c r="G401" s="12">
        <v>0</v>
      </c>
      <c r="H401" s="14">
        <f t="shared" si="33"/>
        <v>0</v>
      </c>
      <c r="I401" s="14">
        <v>2352569.04</v>
      </c>
      <c r="J401" s="14">
        <f t="shared" si="34"/>
        <v>100</v>
      </c>
      <c r="L401" s="31"/>
      <c r="M401" s="8"/>
      <c r="N401" s="31"/>
      <c r="O401" s="31"/>
      <c r="P401" s="8"/>
    </row>
    <row r="402" spans="4:16" x14ac:dyDescent="0.3">
      <c r="D402" s="48" t="s">
        <v>299</v>
      </c>
      <c r="E402" s="11">
        <v>0</v>
      </c>
      <c r="F402" s="49">
        <v>0</v>
      </c>
      <c r="G402" s="12">
        <v>0</v>
      </c>
      <c r="H402" s="14">
        <f t="shared" si="33"/>
        <v>0</v>
      </c>
      <c r="I402" s="14">
        <v>2045967.3600000001</v>
      </c>
      <c r="J402" s="14">
        <f t="shared" si="34"/>
        <v>100</v>
      </c>
      <c r="L402" s="31"/>
      <c r="M402" s="8"/>
      <c r="N402" s="31"/>
      <c r="O402" s="31"/>
      <c r="P402" s="8"/>
    </row>
    <row r="403" spans="4:16" x14ac:dyDescent="0.3">
      <c r="D403" s="48" t="s">
        <v>300</v>
      </c>
      <c r="E403" s="11">
        <v>0</v>
      </c>
      <c r="F403" s="49">
        <v>0</v>
      </c>
      <c r="G403" s="12">
        <v>0</v>
      </c>
      <c r="H403" s="14">
        <f t="shared" si="33"/>
        <v>0</v>
      </c>
      <c r="I403" s="14">
        <v>34461</v>
      </c>
      <c r="J403" s="14">
        <f t="shared" si="34"/>
        <v>100</v>
      </c>
      <c r="L403" s="31"/>
      <c r="M403" s="8"/>
      <c r="N403" s="31"/>
      <c r="O403" s="31"/>
      <c r="P403" s="8"/>
    </row>
    <row r="404" spans="4:16" x14ac:dyDescent="0.3">
      <c r="D404" s="48" t="s">
        <v>390</v>
      </c>
      <c r="E404" s="11">
        <v>51450000</v>
      </c>
      <c r="F404" s="49">
        <v>0</v>
      </c>
      <c r="G404" s="12">
        <v>0</v>
      </c>
      <c r="H404" s="14">
        <f t="shared" si="33"/>
        <v>51450000</v>
      </c>
      <c r="I404" s="14">
        <v>7305560</v>
      </c>
      <c r="J404" s="14">
        <f t="shared" si="34"/>
        <v>14.199339164237124</v>
      </c>
      <c r="L404" s="31"/>
      <c r="M404" s="8"/>
      <c r="N404" s="31"/>
      <c r="O404" s="31"/>
      <c r="P404" s="8"/>
    </row>
    <row r="405" spans="4:16" x14ac:dyDescent="0.3">
      <c r="D405" s="48" t="s">
        <v>391</v>
      </c>
      <c r="E405" s="11">
        <v>87465000</v>
      </c>
      <c r="F405" s="49">
        <v>0</v>
      </c>
      <c r="G405" s="12">
        <v>0</v>
      </c>
      <c r="H405" s="14">
        <f t="shared" si="33"/>
        <v>87465000</v>
      </c>
      <c r="I405" s="14">
        <v>7873335</v>
      </c>
      <c r="J405" s="14">
        <f t="shared" si="34"/>
        <v>9.0016978219859372</v>
      </c>
      <c r="L405" s="31"/>
      <c r="M405" s="8"/>
      <c r="N405" s="31"/>
      <c r="O405" s="31"/>
      <c r="P405" s="8"/>
    </row>
    <row r="406" spans="4:16" x14ac:dyDescent="0.3">
      <c r="D406" s="48" t="s">
        <v>392</v>
      </c>
      <c r="E406" s="11">
        <v>5250000</v>
      </c>
      <c r="F406" s="49">
        <v>0</v>
      </c>
      <c r="G406" s="12">
        <v>0</v>
      </c>
      <c r="H406" s="14">
        <f t="shared" si="33"/>
        <v>5250000</v>
      </c>
      <c r="I406" s="14">
        <v>37897</v>
      </c>
      <c r="J406" s="14">
        <f t="shared" si="34"/>
        <v>0.72184761904761896</v>
      </c>
      <c r="L406" s="31"/>
      <c r="M406" s="8"/>
      <c r="N406" s="31"/>
      <c r="O406" s="31"/>
      <c r="P406" s="8"/>
    </row>
    <row r="407" spans="4:16" x14ac:dyDescent="0.3">
      <c r="D407" s="15" t="s">
        <v>301</v>
      </c>
      <c r="E407" s="11">
        <v>3150000</v>
      </c>
      <c r="F407" s="49">
        <v>0</v>
      </c>
      <c r="G407" s="12">
        <v>0</v>
      </c>
      <c r="H407" s="14">
        <f t="shared" si="33"/>
        <v>3150000</v>
      </c>
      <c r="I407" s="14">
        <v>2237</v>
      </c>
      <c r="J407" s="14">
        <f t="shared" si="34"/>
        <v>7.1015873015873018E-2</v>
      </c>
      <c r="L407" s="31"/>
      <c r="M407" s="8"/>
      <c r="N407" s="31"/>
      <c r="O407" s="31"/>
      <c r="P407" s="8"/>
    </row>
    <row r="408" spans="4:16" x14ac:dyDescent="0.3">
      <c r="D408" s="15" t="s">
        <v>302</v>
      </c>
      <c r="E408" s="11">
        <v>500000</v>
      </c>
      <c r="F408" s="49">
        <v>0</v>
      </c>
      <c r="G408" s="12">
        <v>0</v>
      </c>
      <c r="H408" s="14">
        <f t="shared" si="33"/>
        <v>500000</v>
      </c>
      <c r="I408" s="14">
        <v>4563633</v>
      </c>
      <c r="J408" s="14">
        <f t="shared" si="34"/>
        <v>912.72660000000008</v>
      </c>
      <c r="L408" s="31"/>
      <c r="M408" s="8"/>
      <c r="N408" s="31"/>
      <c r="O408" s="31"/>
      <c r="P408" s="8"/>
    </row>
    <row r="409" spans="4:16" x14ac:dyDescent="0.3">
      <c r="D409" s="27" t="s">
        <v>303</v>
      </c>
      <c r="E409" s="29">
        <f>SUM(E411:E416)</f>
        <v>0</v>
      </c>
      <c r="F409" s="29">
        <f>SUM(F411:F416)</f>
        <v>0</v>
      </c>
      <c r="G409" s="28">
        <f>SUM(G411:G416)</f>
        <v>7639496.4100000001</v>
      </c>
      <c r="H409" s="28">
        <f>SUM(H411:H416)</f>
        <v>7639496.4100000001</v>
      </c>
      <c r="I409" s="29">
        <f>SUM(I410:I416)</f>
        <v>3214515.49</v>
      </c>
      <c r="J409" s="28">
        <f t="shared" si="34"/>
        <v>42.077583619153771</v>
      </c>
      <c r="L409" s="31"/>
      <c r="M409" s="8"/>
      <c r="N409" s="31"/>
      <c r="O409" s="31"/>
      <c r="P409" s="8"/>
    </row>
    <row r="410" spans="4:16" x14ac:dyDescent="0.3">
      <c r="D410" s="15" t="s">
        <v>304</v>
      </c>
      <c r="E410" s="11">
        <v>0</v>
      </c>
      <c r="F410" s="26">
        <v>0</v>
      </c>
      <c r="G410" s="12">
        <v>0</v>
      </c>
      <c r="H410" s="14">
        <f t="shared" ref="H410" si="35">+E410+F410+G410</f>
        <v>0</v>
      </c>
      <c r="I410" s="26">
        <v>-2.0099999999999998</v>
      </c>
      <c r="J410" s="14">
        <f t="shared" ref="J410" si="36">IF(I410=0,0,IF(H410=0,100,I410/H410*100))</f>
        <v>100</v>
      </c>
      <c r="L410" s="31"/>
      <c r="M410" s="8"/>
      <c r="N410" s="31"/>
      <c r="O410" s="31"/>
      <c r="P410" s="8"/>
    </row>
    <row r="411" spans="4:16" x14ac:dyDescent="0.3">
      <c r="D411" s="15" t="s">
        <v>305</v>
      </c>
      <c r="E411" s="11">
        <v>0</v>
      </c>
      <c r="F411" s="26">
        <v>0</v>
      </c>
      <c r="G411" s="12">
        <v>0</v>
      </c>
      <c r="H411" s="14">
        <f t="shared" si="33"/>
        <v>0</v>
      </c>
      <c r="I411" s="26">
        <v>20400</v>
      </c>
      <c r="J411" s="14">
        <f t="shared" si="34"/>
        <v>100</v>
      </c>
      <c r="L411" s="31"/>
      <c r="M411" s="8"/>
      <c r="N411" s="31"/>
      <c r="O411" s="31"/>
      <c r="P411" s="8"/>
    </row>
    <row r="412" spans="4:16" x14ac:dyDescent="0.3">
      <c r="D412" s="15" t="s">
        <v>306</v>
      </c>
      <c r="E412" s="11">
        <v>0</v>
      </c>
      <c r="F412" s="26">
        <v>0</v>
      </c>
      <c r="G412" s="12">
        <v>0</v>
      </c>
      <c r="H412" s="14">
        <f t="shared" si="33"/>
        <v>0</v>
      </c>
      <c r="I412" s="18">
        <v>-2748.41</v>
      </c>
      <c r="J412" s="14">
        <f t="shared" si="34"/>
        <v>100</v>
      </c>
      <c r="L412" s="31"/>
      <c r="M412" s="8"/>
      <c r="N412" s="31"/>
      <c r="O412" s="31"/>
    </row>
    <row r="413" spans="4:16" x14ac:dyDescent="0.3">
      <c r="D413" s="15" t="s">
        <v>307</v>
      </c>
      <c r="E413" s="11">
        <v>0</v>
      </c>
      <c r="F413" s="26">
        <v>0</v>
      </c>
      <c r="G413" s="26">
        <f>7639496.41</f>
        <v>7639496.4100000001</v>
      </c>
      <c r="H413" s="14">
        <f t="shared" si="33"/>
        <v>7639496.4100000001</v>
      </c>
      <c r="I413" s="23">
        <v>2432940.9</v>
      </c>
      <c r="J413" s="18">
        <f t="shared" si="34"/>
        <v>31.84687536229891</v>
      </c>
      <c r="L413" s="31"/>
      <c r="M413" s="8"/>
      <c r="N413" s="31"/>
      <c r="O413" s="31"/>
    </row>
    <row r="414" spans="4:16" x14ac:dyDescent="0.3">
      <c r="D414" s="15" t="s">
        <v>308</v>
      </c>
      <c r="E414" s="11">
        <v>0</v>
      </c>
      <c r="F414" s="26">
        <v>0</v>
      </c>
      <c r="G414" s="23">
        <v>0</v>
      </c>
      <c r="H414" s="14">
        <f t="shared" si="33"/>
        <v>0</v>
      </c>
      <c r="I414" s="17">
        <v>4320</v>
      </c>
      <c r="J414" s="14">
        <f t="shared" si="34"/>
        <v>100</v>
      </c>
      <c r="L414" s="31"/>
      <c r="M414" s="8"/>
      <c r="N414" s="31"/>
      <c r="O414" s="31"/>
    </row>
    <row r="415" spans="4:16" x14ac:dyDescent="0.3">
      <c r="D415" s="15" t="s">
        <v>309</v>
      </c>
      <c r="E415" s="11">
        <v>0</v>
      </c>
      <c r="F415" s="26">
        <v>0</v>
      </c>
      <c r="G415" s="23">
        <v>0</v>
      </c>
      <c r="H415" s="14">
        <f t="shared" si="33"/>
        <v>0</v>
      </c>
      <c r="I415" s="18">
        <v>748550.01</v>
      </c>
      <c r="J415" s="14">
        <f t="shared" si="34"/>
        <v>100</v>
      </c>
      <c r="L415" s="31"/>
      <c r="M415" s="8"/>
      <c r="N415" s="31"/>
      <c r="O415" s="31"/>
    </row>
    <row r="416" spans="4:16" x14ac:dyDescent="0.3">
      <c r="D416" s="15" t="s">
        <v>310</v>
      </c>
      <c r="E416" s="11">
        <v>0</v>
      </c>
      <c r="F416" s="26">
        <v>0</v>
      </c>
      <c r="G416" s="23">
        <v>0</v>
      </c>
      <c r="H416" s="14">
        <f t="shared" si="33"/>
        <v>0</v>
      </c>
      <c r="I416" s="18">
        <v>11055</v>
      </c>
      <c r="J416" s="14">
        <f>IF(I416=0,0,IF(H416=0,100,I416/H416*100))</f>
        <v>100</v>
      </c>
      <c r="L416" s="31"/>
      <c r="M416" s="8"/>
      <c r="N416" s="31"/>
      <c r="O416" s="31"/>
    </row>
    <row r="417" spans="4:15" x14ac:dyDescent="0.3">
      <c r="D417" s="27" t="s">
        <v>336</v>
      </c>
      <c r="E417" s="29">
        <f>+E418</f>
        <v>0</v>
      </c>
      <c r="F417" s="29">
        <f>+F418</f>
        <v>4187600</v>
      </c>
      <c r="G417" s="28">
        <f>+G418</f>
        <v>573362364.54999995</v>
      </c>
      <c r="H417" s="28">
        <f>+H418</f>
        <v>577549964.54999995</v>
      </c>
      <c r="I417" s="28">
        <f>+I418</f>
        <v>4187600</v>
      </c>
      <c r="J417" s="28">
        <f>IF(I417=0,0,IF(H417=0,100,I417/H417*100))</f>
        <v>0.72506280963289171</v>
      </c>
      <c r="L417" s="31"/>
      <c r="M417" s="8"/>
      <c r="N417" s="31"/>
      <c r="O417" s="31"/>
    </row>
    <row r="418" spans="4:15" x14ac:dyDescent="0.3">
      <c r="D418" s="15" t="s">
        <v>337</v>
      </c>
      <c r="E418" s="11">
        <v>0</v>
      </c>
      <c r="F418" s="12">
        <v>4187600</v>
      </c>
      <c r="G418" s="12">
        <f>272258392.71+301103971.84</f>
        <v>573362364.54999995</v>
      </c>
      <c r="H418" s="14">
        <f t="shared" si="33"/>
        <v>577549964.54999995</v>
      </c>
      <c r="I418" s="14">
        <v>4187600</v>
      </c>
      <c r="J418" s="14">
        <f>IF(I418=0,0,IF(H418=0,100,I418/H418*100))</f>
        <v>0.72506280963289171</v>
      </c>
      <c r="L418" s="31"/>
      <c r="M418" s="8"/>
      <c r="N418" s="31"/>
      <c r="O418" s="31"/>
    </row>
    <row r="419" spans="4:15" x14ac:dyDescent="0.3">
      <c r="E419" s="21"/>
      <c r="F419" s="21"/>
      <c r="G419" s="21"/>
      <c r="H419" s="21"/>
      <c r="I419" s="21"/>
      <c r="K419" s="40"/>
      <c r="L419" s="31"/>
    </row>
    <row r="420" spans="4:15" x14ac:dyDescent="0.3">
      <c r="F420" s="20"/>
    </row>
    <row r="421" spans="4:15" x14ac:dyDescent="0.3">
      <c r="F421" s="21"/>
    </row>
    <row r="422" spans="4:15" x14ac:dyDescent="0.3">
      <c r="F422" s="21"/>
    </row>
    <row r="423" spans="4:15" x14ac:dyDescent="0.3">
      <c r="H423" s="20"/>
      <c r="I423" s="3"/>
    </row>
    <row r="424" spans="4:15" x14ac:dyDescent="0.3">
      <c r="H424" s="20"/>
    </row>
    <row r="425" spans="4:15" x14ac:dyDescent="0.3">
      <c r="H425" s="20"/>
    </row>
  </sheetData>
  <mergeCells count="11">
    <mergeCell ref="D2:J2"/>
    <mergeCell ref="D4:J4"/>
    <mergeCell ref="D5:J5"/>
    <mergeCell ref="D7:D8"/>
    <mergeCell ref="I7:I8"/>
    <mergeCell ref="J7:J8"/>
    <mergeCell ref="E7:E8"/>
    <mergeCell ref="F7:F8"/>
    <mergeCell ref="G7:G8"/>
    <mergeCell ref="H7:H8"/>
    <mergeCell ref="D3:K3"/>
  </mergeCells>
  <conditionalFormatting sqref="C249:C250">
    <cfRule type="duplicateValues" dxfId="1" priority="2" stopIfTrue="1"/>
  </conditionalFormatting>
  <conditionalFormatting sqref="C252">
    <cfRule type="duplicateValues" dxfId="0" priority="1" stopIfTrue="1"/>
  </conditionalFormatting>
  <printOptions horizontalCentered="1"/>
  <pageMargins left="0.39370078740157483" right="0.39370078740157483" top="0.35433070866141736" bottom="0.35433070866141736" header="0.31496062992125984" footer="0.31496062992125984"/>
  <pageSetup paperSize="9" scale="50" fitToHeight="6" orientation="portrait" r:id="rId1"/>
  <ignoredErrors>
    <ignoredError sqref="G409" formulaRange="1"/>
    <ignoredError sqref="H79 H92 H143 H236 H24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EADID </vt:lpstr>
      <vt:lpstr>'EADID '!Área_de_impresión</vt:lpstr>
      <vt:lpstr>'EADID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pc</cp:lastModifiedBy>
  <cp:lastPrinted>2023-05-12T20:00:46Z</cp:lastPrinted>
  <dcterms:created xsi:type="dcterms:W3CDTF">2022-08-08T15:36:54Z</dcterms:created>
  <dcterms:modified xsi:type="dcterms:W3CDTF">2023-05-13T21:42:24Z</dcterms:modified>
</cp:coreProperties>
</file>